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-120" yWindow="-120" windowWidth="20640" windowHeight="11760" tabRatio="886" activeTab="2"/>
  </bookViews>
  <sheets>
    <sheet name="Blocos de Coroamento" sheetId="59" r:id="rId1"/>
    <sheet name="Estacas" sheetId="79" r:id="rId2"/>
    <sheet name="Cintas de Fundação" sheetId="80" r:id="rId3"/>
    <sheet name="Pilares" sheetId="84" r:id="rId4"/>
    <sheet name="Vigas" sheetId="85" r:id="rId5"/>
    <sheet name="Lajes" sheetId="86" r:id="rId6"/>
    <sheet name="Plan1" sheetId="87" r:id="rId7"/>
  </sheets>
  <definedNames>
    <definedName name="_xlnm.Print_Area" localSheetId="0">'Blocos de Coroamento'!$A$1:$U$18</definedName>
    <definedName name="_xlnm.Print_Area" localSheetId="2">'Cintas de Fundação'!$A$1:$R$22</definedName>
    <definedName name="_xlnm.Print_Area" localSheetId="1">Estacas!$A$1:$N$17</definedName>
    <definedName name="_xlnm.Print_Area" localSheetId="3">Pilares!$A$1:$J$21</definedName>
    <definedName name="_xlnm.Print_Area" localSheetId="4">Vigas!$A$1:$M$26</definedName>
    <definedName name="_xlnm.Print_Titles" localSheetId="0">'Blocos de Coroamento'!$2:$3</definedName>
    <definedName name="_xlnm.Print_Titles" localSheetId="2">'Cintas de Fundação'!$2:$3</definedName>
    <definedName name="_xlnm.Print_Titles" localSheetId="1">Estacas!$2:$3</definedName>
    <definedName name="_xlnm.Print_Titles" localSheetId="3">Pilares!$2:$3</definedName>
    <definedName name="_xlnm.Print_Titles" localSheetId="4">Vigas!$2:$4</definedName>
  </definedNames>
  <calcPr calcId="125725"/>
</workbook>
</file>

<file path=xl/calcChain.xml><?xml version="1.0" encoding="utf-8"?>
<calcChain xmlns="http://schemas.openxmlformats.org/spreadsheetml/2006/main">
  <c r="P4" i="80"/>
  <c r="J4" i="84" l="1"/>
  <c r="J21" s="1"/>
  <c r="I4"/>
  <c r="I21" s="1"/>
  <c r="L26" i="85" l="1"/>
  <c r="G26"/>
  <c r="P18" i="59"/>
  <c r="M22" i="80"/>
  <c r="O4"/>
  <c r="M19"/>
  <c r="M4"/>
  <c r="N4"/>
  <c r="P15" i="59" l="1"/>
  <c r="N15"/>
  <c r="O15" s="1"/>
  <c r="L15"/>
  <c r="Q15" s="1"/>
  <c r="K15"/>
  <c r="J15"/>
  <c r="M15"/>
  <c r="I17" i="79"/>
  <c r="J15"/>
  <c r="G15"/>
  <c r="E15"/>
  <c r="H15"/>
  <c r="J4" i="80"/>
  <c r="M4" i="59"/>
  <c r="S15" l="1"/>
  <c r="T15" s="1"/>
  <c r="U15" s="1"/>
  <c r="R15"/>
  <c r="L15" i="79"/>
  <c r="K15"/>
  <c r="M15"/>
  <c r="N15" s="1"/>
  <c r="I5" i="85" l="1"/>
  <c r="I6"/>
  <c r="I7"/>
  <c r="I8"/>
  <c r="I10"/>
  <c r="I11"/>
  <c r="I12"/>
  <c r="I13"/>
  <c r="I14"/>
  <c r="I15"/>
  <c r="I16"/>
  <c r="I17"/>
  <c r="I18"/>
  <c r="I19"/>
  <c r="I20"/>
  <c r="I21"/>
  <c r="I22"/>
  <c r="I23"/>
  <c r="G5" i="84"/>
  <c r="H5"/>
  <c r="I5"/>
  <c r="J5"/>
  <c r="G6"/>
  <c r="H6"/>
  <c r="I6"/>
  <c r="J6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F19" i="80" l="1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N7"/>
  <c r="N6"/>
  <c r="E14" i="79"/>
  <c r="E13"/>
  <c r="E12"/>
  <c r="E11"/>
  <c r="E10"/>
  <c r="E9"/>
  <c r="E8"/>
  <c r="E7"/>
  <c r="E6"/>
  <c r="H5"/>
  <c r="H6"/>
  <c r="G7"/>
  <c r="G8"/>
  <c r="H9"/>
  <c r="H10"/>
  <c r="G11"/>
  <c r="G12"/>
  <c r="H13"/>
  <c r="H14"/>
  <c r="B5"/>
  <c r="J5" s="1"/>
  <c r="B6"/>
  <c r="J6" s="1"/>
  <c r="B7"/>
  <c r="K7" s="1"/>
  <c r="B8"/>
  <c r="J8" s="1"/>
  <c r="B9"/>
  <c r="J9" s="1"/>
  <c r="B10"/>
  <c r="J10" s="1"/>
  <c r="B11"/>
  <c r="K11" s="1"/>
  <c r="B12"/>
  <c r="J12" s="1"/>
  <c r="B13"/>
  <c r="J13" s="1"/>
  <c r="B14"/>
  <c r="J14" s="1"/>
  <c r="A5"/>
  <c r="A6"/>
  <c r="A7"/>
  <c r="A8"/>
  <c r="A9"/>
  <c r="A10"/>
  <c r="A11"/>
  <c r="A12"/>
  <c r="A13"/>
  <c r="A14"/>
  <c r="J14" i="59"/>
  <c r="F14" i="79" s="1"/>
  <c r="J13" i="59"/>
  <c r="F13" i="79" s="1"/>
  <c r="J12" i="59"/>
  <c r="F12" i="79" s="1"/>
  <c r="J11" i="59"/>
  <c r="F11" i="79" s="1"/>
  <c r="J10" i="59"/>
  <c r="F10" i="79" s="1"/>
  <c r="J9" i="59"/>
  <c r="F9" i="79" s="1"/>
  <c r="J8" i="59"/>
  <c r="F8" i="79" s="1"/>
  <c r="J7" i="59"/>
  <c r="F7" i="79" s="1"/>
  <c r="J6" i="59"/>
  <c r="F6" i="79" s="1"/>
  <c r="J5" i="59"/>
  <c r="F5" i="79" s="1"/>
  <c r="M14" i="59"/>
  <c r="M10"/>
  <c r="M5"/>
  <c r="M7" l="1"/>
  <c r="M11"/>
  <c r="M9"/>
  <c r="M13"/>
  <c r="M6"/>
  <c r="M8"/>
  <c r="M12"/>
  <c r="G14" i="79"/>
  <c r="L14" s="1"/>
  <c r="J11"/>
  <c r="J7"/>
  <c r="K12"/>
  <c r="K8"/>
  <c r="K13"/>
  <c r="K9"/>
  <c r="K5"/>
  <c r="K14"/>
  <c r="K10"/>
  <c r="K6"/>
  <c r="G10"/>
  <c r="L10" s="1"/>
  <c r="G6"/>
  <c r="L6" s="1"/>
  <c r="L12"/>
  <c r="M12"/>
  <c r="N12" s="1"/>
  <c r="L11"/>
  <c r="M11"/>
  <c r="N11" s="1"/>
  <c r="L7"/>
  <c r="M7"/>
  <c r="N7" s="1"/>
  <c r="L8"/>
  <c r="M8"/>
  <c r="N8" s="1"/>
  <c r="G13"/>
  <c r="G9"/>
  <c r="G5"/>
  <c r="H11"/>
  <c r="H7"/>
  <c r="H12"/>
  <c r="H8"/>
  <c r="G5" i="86"/>
  <c r="I5" s="1"/>
  <c r="H5"/>
  <c r="J5"/>
  <c r="G6"/>
  <c r="I6" s="1"/>
  <c r="H6"/>
  <c r="J6"/>
  <c r="G7"/>
  <c r="I7" s="1"/>
  <c r="H7"/>
  <c r="J7"/>
  <c r="G8"/>
  <c r="I8" s="1"/>
  <c r="H8"/>
  <c r="J8"/>
  <c r="G9"/>
  <c r="I9" s="1"/>
  <c r="H9"/>
  <c r="J9"/>
  <c r="G10"/>
  <c r="I10" s="1"/>
  <c r="H10"/>
  <c r="J10"/>
  <c r="G11"/>
  <c r="I11" s="1"/>
  <c r="H11"/>
  <c r="J11"/>
  <c r="G12"/>
  <c r="I12" s="1"/>
  <c r="H12"/>
  <c r="J12"/>
  <c r="G13"/>
  <c r="K13" s="1"/>
  <c r="H13"/>
  <c r="J13"/>
  <c r="O5" i="80"/>
  <c r="O6"/>
  <c r="O7"/>
  <c r="O8"/>
  <c r="O9"/>
  <c r="O10"/>
  <c r="O11"/>
  <c r="O12"/>
  <c r="O13"/>
  <c r="O14"/>
  <c r="O15"/>
  <c r="O16"/>
  <c r="O17"/>
  <c r="O18"/>
  <c r="O19"/>
  <c r="N5"/>
  <c r="N8"/>
  <c r="N9"/>
  <c r="N10"/>
  <c r="N11"/>
  <c r="N12"/>
  <c r="N13"/>
  <c r="N14"/>
  <c r="N15"/>
  <c r="N16"/>
  <c r="N17"/>
  <c r="N18"/>
  <c r="N19"/>
  <c r="M5"/>
  <c r="M6"/>
  <c r="M7"/>
  <c r="M8"/>
  <c r="M9"/>
  <c r="M10"/>
  <c r="M11"/>
  <c r="M12"/>
  <c r="M13"/>
  <c r="M14"/>
  <c r="M15"/>
  <c r="M16"/>
  <c r="M17"/>
  <c r="M18"/>
  <c r="J5"/>
  <c r="J6"/>
  <c r="J7"/>
  <c r="J8"/>
  <c r="J9"/>
  <c r="J10"/>
  <c r="J11"/>
  <c r="J12"/>
  <c r="J13"/>
  <c r="J14"/>
  <c r="J15"/>
  <c r="J16"/>
  <c r="J17"/>
  <c r="J18"/>
  <c r="J19"/>
  <c r="I5"/>
  <c r="I6"/>
  <c r="I7"/>
  <c r="I8"/>
  <c r="I9"/>
  <c r="I10"/>
  <c r="I11"/>
  <c r="I12"/>
  <c r="I13"/>
  <c r="I14"/>
  <c r="I15"/>
  <c r="I16"/>
  <c r="I17"/>
  <c r="I18"/>
  <c r="I19"/>
  <c r="H7"/>
  <c r="K7" s="1"/>
  <c r="L7" s="1"/>
  <c r="H8"/>
  <c r="K8" s="1"/>
  <c r="L8" s="1"/>
  <c r="H9"/>
  <c r="K9" s="1"/>
  <c r="L9" s="1"/>
  <c r="H10"/>
  <c r="K10" s="1"/>
  <c r="L10" s="1"/>
  <c r="H11"/>
  <c r="K11" s="1"/>
  <c r="L11" s="1"/>
  <c r="H12"/>
  <c r="K12" s="1"/>
  <c r="L12" s="1"/>
  <c r="H13"/>
  <c r="K13" s="1"/>
  <c r="L13" s="1"/>
  <c r="H14"/>
  <c r="K14" s="1"/>
  <c r="L14" s="1"/>
  <c r="H15"/>
  <c r="K15" s="1"/>
  <c r="L15" s="1"/>
  <c r="H16"/>
  <c r="K16" s="1"/>
  <c r="L16" s="1"/>
  <c r="H17"/>
  <c r="K17" s="1"/>
  <c r="L17" s="1"/>
  <c r="H18"/>
  <c r="K18" s="1"/>
  <c r="L18" s="1"/>
  <c r="H19"/>
  <c r="K19" s="1"/>
  <c r="L19" s="1"/>
  <c r="H5"/>
  <c r="H6"/>
  <c r="K6" s="1"/>
  <c r="L6" s="1"/>
  <c r="E5" i="79"/>
  <c r="K11" i="86" l="1"/>
  <c r="M18" i="59"/>
  <c r="K5" i="80"/>
  <c r="L5" s="1"/>
  <c r="P5" s="1"/>
  <c r="Q5" s="1"/>
  <c r="K12" i="86"/>
  <c r="K6"/>
  <c r="M10" i="79"/>
  <c r="N10" s="1"/>
  <c r="K9" i="86"/>
  <c r="M14" i="79"/>
  <c r="N14" s="1"/>
  <c r="I13" i="86"/>
  <c r="K10"/>
  <c r="M6" i="79"/>
  <c r="N6" s="1"/>
  <c r="M9"/>
  <c r="N9" s="1"/>
  <c r="L9"/>
  <c r="M5"/>
  <c r="N5" s="1"/>
  <c r="L5"/>
  <c r="M13"/>
  <c r="N13" s="1"/>
  <c r="L13"/>
  <c r="K8" i="86"/>
  <c r="K7"/>
  <c r="K5"/>
  <c r="P18" i="80"/>
  <c r="Q18" s="1"/>
  <c r="P14"/>
  <c r="Q14" s="1"/>
  <c r="P10"/>
  <c r="Q10" s="1"/>
  <c r="P19"/>
  <c r="Q19" s="1"/>
  <c r="P15"/>
  <c r="Q15" s="1"/>
  <c r="P11"/>
  <c r="Q11" s="1"/>
  <c r="P7"/>
  <c r="Q7" s="1"/>
  <c r="P17"/>
  <c r="Q17" s="1"/>
  <c r="P13"/>
  <c r="Q13" s="1"/>
  <c r="P9"/>
  <c r="Q9" s="1"/>
  <c r="P6"/>
  <c r="Q6" s="1"/>
  <c r="P16"/>
  <c r="Q16" s="1"/>
  <c r="P12"/>
  <c r="Q12" s="1"/>
  <c r="P8"/>
  <c r="Q8" s="1"/>
  <c r="H4" i="86"/>
  <c r="J4"/>
  <c r="G4"/>
  <c r="K4" s="1"/>
  <c r="J6" i="85"/>
  <c r="J7"/>
  <c r="J8"/>
  <c r="J9"/>
  <c r="J10"/>
  <c r="J11"/>
  <c r="J12"/>
  <c r="J13"/>
  <c r="J14"/>
  <c r="J15"/>
  <c r="J16"/>
  <c r="J17"/>
  <c r="J18"/>
  <c r="J19"/>
  <c r="J20"/>
  <c r="J21"/>
  <c r="J22"/>
  <c r="J23"/>
  <c r="J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5"/>
  <c r="F6"/>
  <c r="K6" s="1"/>
  <c r="F7"/>
  <c r="K7" s="1"/>
  <c r="F8"/>
  <c r="K8" s="1"/>
  <c r="F9"/>
  <c r="K9" s="1"/>
  <c r="F10"/>
  <c r="K10" s="1"/>
  <c r="F11"/>
  <c r="M11" s="1"/>
  <c r="F12"/>
  <c r="K12" s="1"/>
  <c r="F13"/>
  <c r="K13" s="1"/>
  <c r="F14"/>
  <c r="K14" s="1"/>
  <c r="F15"/>
  <c r="M15" s="1"/>
  <c r="F16"/>
  <c r="M16" s="1"/>
  <c r="F17"/>
  <c r="K17" s="1"/>
  <c r="F18"/>
  <c r="K18" s="1"/>
  <c r="F19"/>
  <c r="M19" s="1"/>
  <c r="F20"/>
  <c r="M20" s="1"/>
  <c r="F21"/>
  <c r="K21" s="1"/>
  <c r="F22"/>
  <c r="K22" s="1"/>
  <c r="F23"/>
  <c r="K23" s="1"/>
  <c r="L6"/>
  <c r="L7"/>
  <c r="L8"/>
  <c r="L9"/>
  <c r="L10"/>
  <c r="L11"/>
  <c r="L12"/>
  <c r="L13"/>
  <c r="L14"/>
  <c r="L15"/>
  <c r="L16"/>
  <c r="L17"/>
  <c r="L18"/>
  <c r="L19"/>
  <c r="L20"/>
  <c r="L21"/>
  <c r="L22"/>
  <c r="L23"/>
  <c r="L5"/>
  <c r="K5"/>
  <c r="G4" i="84"/>
  <c r="H4"/>
  <c r="I4" i="80"/>
  <c r="H4"/>
  <c r="K4" s="1"/>
  <c r="L4" s="1"/>
  <c r="G4"/>
  <c r="G3"/>
  <c r="F4" i="79"/>
  <c r="F3"/>
  <c r="C4"/>
  <c r="G4" s="1"/>
  <c r="C3"/>
  <c r="B4"/>
  <c r="B3"/>
  <c r="A3"/>
  <c r="A4"/>
  <c r="L22" i="80" l="1"/>
  <c r="K4" i="79"/>
  <c r="K17" s="1"/>
  <c r="L4"/>
  <c r="L17" s="1"/>
  <c r="K16" i="86"/>
  <c r="H16"/>
  <c r="G9" i="80"/>
  <c r="R9" s="1"/>
  <c r="G5"/>
  <c r="R5" s="1"/>
  <c r="G6"/>
  <c r="R6" s="1"/>
  <c r="G8"/>
  <c r="R8" s="1"/>
  <c r="G7"/>
  <c r="R7" s="1"/>
  <c r="G10"/>
  <c r="R10" s="1"/>
  <c r="J22"/>
  <c r="J4" i="79"/>
  <c r="J17" s="1"/>
  <c r="G12" i="80"/>
  <c r="R12" s="1"/>
  <c r="G16"/>
  <c r="R16" s="1"/>
  <c r="J16" i="86"/>
  <c r="I4"/>
  <c r="H19" s="1"/>
  <c r="I19" s="1"/>
  <c r="K16" i="85"/>
  <c r="K11"/>
  <c r="M9"/>
  <c r="K20"/>
  <c r="K15"/>
  <c r="M12"/>
  <c r="M8"/>
  <c r="M21"/>
  <c r="M13"/>
  <c r="K19"/>
  <c r="M23"/>
  <c r="M7"/>
  <c r="M5"/>
  <c r="M17"/>
  <c r="M22"/>
  <c r="M18"/>
  <c r="M14"/>
  <c r="M10"/>
  <c r="M6"/>
  <c r="G13" i="80"/>
  <c r="R13" s="1"/>
  <c r="G17"/>
  <c r="R17" s="1"/>
  <c r="M4" i="79"/>
  <c r="M17" s="1"/>
  <c r="G14" i="80"/>
  <c r="R14" s="1"/>
  <c r="G18"/>
  <c r="R18" s="1"/>
  <c r="G11"/>
  <c r="R11" s="1"/>
  <c r="G15"/>
  <c r="R15" s="1"/>
  <c r="G19"/>
  <c r="R19" s="1"/>
  <c r="O22"/>
  <c r="K22"/>
  <c r="H4" i="79"/>
  <c r="H18" i="86" l="1"/>
  <c r="N4" i="79"/>
  <c r="N17" s="1"/>
  <c r="I16" i="86"/>
  <c r="H20" s="1"/>
  <c r="K26" i="85"/>
  <c r="K28" s="1"/>
  <c r="M26"/>
  <c r="P22" i="80"/>
  <c r="N22"/>
  <c r="Q4"/>
  <c r="Q22" l="1"/>
  <c r="R4"/>
  <c r="R22" s="1"/>
  <c r="K5" i="59" l="1"/>
  <c r="P5"/>
  <c r="P6"/>
  <c r="P7"/>
  <c r="P8"/>
  <c r="P9"/>
  <c r="P10"/>
  <c r="P11"/>
  <c r="P12"/>
  <c r="P13"/>
  <c r="P14"/>
  <c r="P4"/>
  <c r="N5"/>
  <c r="O5" s="1"/>
  <c r="N6"/>
  <c r="O6" s="1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4"/>
  <c r="O4" s="1"/>
  <c r="S4" s="1"/>
  <c r="O18" l="1"/>
  <c r="N18"/>
  <c r="S11"/>
  <c r="T11" s="1"/>
  <c r="U11" s="1"/>
  <c r="S14"/>
  <c r="T14" s="1"/>
  <c r="U14" s="1"/>
  <c r="S10"/>
  <c r="T10" s="1"/>
  <c r="U10" s="1"/>
  <c r="S6"/>
  <c r="T6" s="1"/>
  <c r="U6" s="1"/>
  <c r="S7"/>
  <c r="T7" s="1"/>
  <c r="U7" s="1"/>
  <c r="S12"/>
  <c r="T12" s="1"/>
  <c r="U12" s="1"/>
  <c r="S8"/>
  <c r="T8" s="1"/>
  <c r="U8" s="1"/>
  <c r="S13"/>
  <c r="T13" s="1"/>
  <c r="U13" s="1"/>
  <c r="S9"/>
  <c r="T9" s="1"/>
  <c r="U9" s="1"/>
  <c r="S5"/>
  <c r="T5" s="1"/>
  <c r="U5" s="1"/>
  <c r="S18" l="1"/>
  <c r="T4"/>
  <c r="L5"/>
  <c r="R5" s="1"/>
  <c r="L6"/>
  <c r="R6" s="1"/>
  <c r="L7"/>
  <c r="R7" s="1"/>
  <c r="L8"/>
  <c r="R8" s="1"/>
  <c r="L9"/>
  <c r="R9" s="1"/>
  <c r="L10"/>
  <c r="R10" s="1"/>
  <c r="L11"/>
  <c r="R11" s="1"/>
  <c r="L12"/>
  <c r="R12" s="1"/>
  <c r="L13"/>
  <c r="R13" s="1"/>
  <c r="L14"/>
  <c r="R14" s="1"/>
  <c r="L4"/>
  <c r="K6"/>
  <c r="K7"/>
  <c r="K8"/>
  <c r="K9"/>
  <c r="K10"/>
  <c r="K11"/>
  <c r="K12"/>
  <c r="K13"/>
  <c r="K14"/>
  <c r="K4"/>
  <c r="R4" l="1"/>
  <c r="R18" s="1"/>
  <c r="Q4"/>
  <c r="U4"/>
  <c r="U18" s="1"/>
  <c r="T18"/>
  <c r="Q13"/>
  <c r="Q9"/>
  <c r="Q5"/>
  <c r="Q14"/>
  <c r="Q10"/>
  <c r="Q6"/>
  <c r="Q11"/>
  <c r="Q7"/>
  <c r="Q12"/>
  <c r="Q8"/>
  <c r="Q18" l="1"/>
</calcChain>
</file>

<file path=xl/sharedStrings.xml><?xml version="1.0" encoding="utf-8"?>
<sst xmlns="http://schemas.openxmlformats.org/spreadsheetml/2006/main" count="179" uniqueCount="131">
  <si>
    <t>TOTAL</t>
  </si>
  <si>
    <t>Comprimento</t>
  </si>
  <si>
    <t>Altura</t>
  </si>
  <si>
    <t>Bloco de Coroamento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</si>
  <si>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</si>
  <si>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</si>
  <si>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</si>
  <si>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</si>
  <si>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</si>
  <si>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</si>
  <si>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</si>
  <si>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</si>
  <si>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</si>
  <si>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</si>
  <si>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Largura</t>
  </si>
  <si>
    <t>BLOCOS DE COROAMENTO</t>
  </si>
  <si>
    <t>Área Real 
em Planta</t>
  </si>
  <si>
    <t>Perímetro Real</t>
  </si>
  <si>
    <t>Folga no Comprimento</t>
  </si>
  <si>
    <t>Folga na Largura</t>
  </si>
  <si>
    <t>Folga na Altura</t>
  </si>
  <si>
    <t>Volume de Escavação</t>
  </si>
  <si>
    <t>Área de Compactação</t>
  </si>
  <si>
    <t>Diâmetro Estaca</t>
  </si>
  <si>
    <t>nº de Estacas</t>
  </si>
  <si>
    <t>Volume de Lastro</t>
  </si>
  <si>
    <t>Volume de Concreto</t>
  </si>
  <si>
    <t>Área Forma Lateral</t>
  </si>
  <si>
    <t>Pintura Asfáltica</t>
  </si>
  <si>
    <t>Carga</t>
  </si>
  <si>
    <t>Transporte</t>
  </si>
  <si>
    <t>Volume de Reaterro</t>
  </si>
  <si>
    <t>DMT</t>
  </si>
  <si>
    <t>Arrasamento Estacas</t>
  </si>
  <si>
    <t>ESTACAS</t>
  </si>
  <si>
    <t>Profundidade Estaca</t>
  </si>
  <si>
    <t>Sobreconsumo</t>
  </si>
  <si>
    <t>Execução Estaca Hélice</t>
  </si>
  <si>
    <t>Mobilização e Desmobilização</t>
  </si>
  <si>
    <t>Cinta de Fundação</t>
  </si>
  <si>
    <t>C4</t>
  </si>
  <si>
    <t>C6</t>
  </si>
  <si>
    <t>C7</t>
  </si>
  <si>
    <t>C8</t>
  </si>
  <si>
    <t>C9</t>
  </si>
  <si>
    <t>C11</t>
  </si>
  <si>
    <t>C12</t>
  </si>
  <si>
    <t>C13</t>
  </si>
  <si>
    <t>CINTAS DE FUNDAÇÃO</t>
  </si>
  <si>
    <t>Pilar</t>
  </si>
  <si>
    <t>P2</t>
  </si>
  <si>
    <t>P5</t>
  </si>
  <si>
    <t>P6</t>
  </si>
  <si>
    <t>P7</t>
  </si>
  <si>
    <t>P8</t>
  </si>
  <si>
    <t>P11</t>
  </si>
  <si>
    <t>Dimensão Direção x</t>
  </si>
  <si>
    <t>Dimensão Direção y</t>
  </si>
  <si>
    <t>PILARES</t>
  </si>
  <si>
    <t>Viga</t>
  </si>
  <si>
    <t>V4</t>
  </si>
  <si>
    <t>V5</t>
  </si>
  <si>
    <t>V6</t>
  </si>
  <si>
    <t>V8</t>
  </si>
  <si>
    <t>V9</t>
  </si>
  <si>
    <t>VIGAS</t>
  </si>
  <si>
    <t>Volume de Escoramento</t>
  </si>
  <si>
    <t>Forma de Fundo Vigas</t>
  </si>
  <si>
    <t>Forma Lateral Vigas</t>
  </si>
  <si>
    <t>Pé-Direito Abaixo da Viga</t>
  </si>
  <si>
    <t>Comp</t>
  </si>
  <si>
    <t>Alt</t>
  </si>
  <si>
    <t>Área</t>
  </si>
  <si>
    <t>Forma Lateral 
Encontro com Pilar</t>
  </si>
  <si>
    <t>Pé-Direito até o Topo do Pilar</t>
  </si>
  <si>
    <t>LAJES</t>
  </si>
  <si>
    <t>Laje</t>
  </si>
  <si>
    <t>L5</t>
  </si>
  <si>
    <t>Forma de Fundo Lajes</t>
  </si>
  <si>
    <t>Pé-Direito Abaixo da Laje</t>
  </si>
  <si>
    <t>Espessura</t>
  </si>
  <si>
    <t>Perímetro para Forma Lateral</t>
  </si>
  <si>
    <t>Forma Lateral Lajes</t>
  </si>
  <si>
    <t>V1a</t>
  </si>
  <si>
    <t>V1b</t>
  </si>
  <si>
    <t>V1c</t>
  </si>
  <si>
    <t>V1d</t>
  </si>
  <si>
    <t>V101</t>
  </si>
  <si>
    <t>V102</t>
  </si>
  <si>
    <t>V103</t>
  </si>
  <si>
    <t>V104</t>
  </si>
  <si>
    <t>L101</t>
  </si>
  <si>
    <t>C2</t>
  </si>
  <si>
    <t>C5b</t>
  </si>
  <si>
    <t>C5c</t>
  </si>
  <si>
    <t>C5d</t>
  </si>
  <si>
    <t>C10</t>
  </si>
  <si>
    <t>P3 - Trecho 01</t>
  </si>
  <si>
    <t>P4 - Trecho 01</t>
  </si>
  <si>
    <t>P9 - Trecho 01</t>
  </si>
  <si>
    <t>P10 - Trecho 01</t>
  </si>
  <si>
    <t>P3 - Trecho 02</t>
  </si>
  <si>
    <t>P4 - Trecho 02</t>
  </si>
  <si>
    <t>P9 - Trecho 02</t>
  </si>
  <si>
    <t>P10 - Trecho 02</t>
  </si>
  <si>
    <t>V2</t>
  </si>
  <si>
    <t>V3a</t>
  </si>
  <si>
    <t>V3b</t>
  </si>
  <si>
    <t>V3c</t>
  </si>
  <si>
    <t>V3d</t>
  </si>
  <si>
    <t>V7</t>
  </si>
  <si>
    <t>L2</t>
  </si>
  <si>
    <t>L3</t>
  </si>
  <si>
    <t>L1a</t>
  </si>
  <si>
    <t>L1b</t>
  </si>
  <si>
    <t>L1c</t>
  </si>
  <si>
    <t>L1d</t>
  </si>
  <si>
    <t>L4a</t>
  </si>
  <si>
    <t>L4b</t>
  </si>
  <si>
    <t>C3</t>
  </si>
  <si>
    <t>C5</t>
  </si>
  <si>
    <t>maciça</t>
  </si>
  <si>
    <t>forma total</t>
  </si>
  <si>
    <t>fundo</t>
  </si>
  <si>
    <t>prémoldada</t>
  </si>
  <si>
    <t>EB1</t>
  </si>
  <si>
    <t>BANCA</t>
  </si>
  <si>
    <t>B12</t>
  </si>
  <si>
    <t>P1 a P25</t>
  </si>
  <si>
    <t>B1 A B24</t>
  </si>
  <si>
    <t xml:space="preserve">C1 A 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</si>
</sst>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0.00\ &quot;m²&quot;"/>
    <numFmt numFmtId="165" formatCode="0.00\ &quot;m&quot;"/>
    <numFmt numFmtId="166" formatCode="0\ &quot;unid.&quot;"/>
    <numFmt numFmtId="167" formatCode="0.00\ &quot;m³&quot;"/>
    <numFmt numFmtId="168" formatCode="0\ &quot;mm&quot;"/>
    <numFmt numFmtId="169" formatCode="0.000\ &quot;m³&quot;"/>
    <numFmt numFmtId="170" formatCode="0.000\ &quot;m²&quot;"/>
    <numFmt numFmtId="171" formatCode="0\ &quot;km&quot;"/>
    <numFmt numFmtId="172" formatCode="0.00\ &quot;m³xkm&quot;"/>
    <numFmt numFmtId="173" formatCode="#,##0.00\ &quot;m³xkm&quot;"/>
    <numFmt numFmtId="174" formatCode="#,##0.00\ &quot;m&quot;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8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5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68" fontId="3" fillId="3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171" fontId="3" fillId="3" borderId="1" xfId="0" applyNumberFormat="1" applyFont="1" applyFill="1" applyBorder="1" applyAlignment="1">
      <alignment horizontal="center" vertical="center"/>
    </xf>
    <xf numFmtId="172" fontId="3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71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72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173" fontId="4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9" fontId="3" fillId="0" borderId="8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7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/>
    </xf>
    <xf numFmtId="169" fontId="6" fillId="0" borderId="8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43" fontId="0" fillId="0" borderId="0" xfId="1" applyFont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8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0"/>
  <sheetViews>
    <sheetView view="pageBreakPreview" zoomScale="80" zoomScaleNormal="85" zoomScaleSheetLayoutView="8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N23" sqref="N23"/>
    </sheetView>
  </sheetViews>
  <sheetFormatPr defaultRowHeight="15"/>
  <cols>
    <col min="1" max="1" width="15.7109375" customWidth="1"/>
    <col min="2" max="2" width="14.7109375" customWidth="1"/>
    <col min="3" max="4" width="10.7109375" customWidth="1"/>
    <col min="5" max="5" width="8.7109375" customWidth="1"/>
    <col min="6" max="6" width="10.7109375" customWidth="1"/>
    <col min="7" max="7" width="14.7109375" customWidth="1"/>
    <col min="8" max="10" width="10.7109375" customWidth="1"/>
    <col min="11" max="20" width="12.7109375" customWidth="1"/>
    <col min="21" max="21" width="19.28515625" customWidth="1"/>
    <col min="22" max="22" width="7.7109375" customWidth="1"/>
    <col min="23" max="23" width="8.42578125" customWidth="1"/>
    <col min="24" max="37" width="7.7109375" customWidth="1"/>
    <col min="38" max="42" width="10.7109375" customWidth="1"/>
    <col min="43" max="44" width="15.7109375" customWidth="1"/>
    <col min="45" max="45" width="10.7109375" customWidth="1"/>
    <col min="47" max="47" width="15.7109375" customWidth="1"/>
  </cols>
  <sheetData>
    <row r="1" spans="1:48">
      <c r="A1" s="54" t="s">
        <v>126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</row>
    <row r="2" spans="1:48" s="2" customFormat="1" ht="15" customHeight="1">
      <c r="A2" s="53" t="s">
        <v>15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48" ht="53.25" customHeight="1">
      <c r="A3" s="5" t="s">
        <v>3</v>
      </c>
      <c r="B3" s="5" t="s">
        <v>1</v>
      </c>
      <c r="C3" s="5" t="s">
        <v>14</v>
      </c>
      <c r="D3" s="5" t="s">
        <v>2</v>
      </c>
      <c r="E3" s="5" t="s">
        <v>24</v>
      </c>
      <c r="F3" s="5" t="s">
        <v>23</v>
      </c>
      <c r="G3" s="5" t="s">
        <v>18</v>
      </c>
      <c r="H3" s="5" t="s">
        <v>19</v>
      </c>
      <c r="I3" s="5" t="s">
        <v>20</v>
      </c>
      <c r="J3" s="5" t="s">
        <v>32</v>
      </c>
      <c r="K3" s="5" t="s">
        <v>16</v>
      </c>
      <c r="L3" s="39" t="s">
        <v>17</v>
      </c>
      <c r="M3" s="40" t="s">
        <v>21</v>
      </c>
      <c r="N3" s="5" t="s">
        <v>22</v>
      </c>
      <c r="O3" s="5" t="s">
        <v>25</v>
      </c>
      <c r="P3" s="5" t="s">
        <v>26</v>
      </c>
      <c r="Q3" s="5" t="s">
        <v>27</v>
      </c>
      <c r="R3" s="5" t="s">
        <v>28</v>
      </c>
      <c r="S3" s="5" t="s">
        <v>31</v>
      </c>
      <c r="T3" s="5" t="s">
        <v>29</v>
      </c>
      <c r="U3" s="5" t="s">
        <v>30</v>
      </c>
      <c r="AT3" s="1"/>
      <c r="AU3" s="1"/>
      <c r="AV3" s="1"/>
    </row>
    <row r="4" spans="1:48">
      <c r="A4" s="52" t="s">
        <v>129</v>
      </c>
      <c r="B4" s="8">
        <v>0.6</v>
      </c>
      <c r="C4" s="8">
        <v>0.6</v>
      </c>
      <c r="D4" s="8">
        <v>0.6</v>
      </c>
      <c r="E4" s="9">
        <v>1</v>
      </c>
      <c r="F4" s="10">
        <v>300</v>
      </c>
      <c r="G4" s="26">
        <v>0.8</v>
      </c>
      <c r="H4" s="26">
        <v>0.8</v>
      </c>
      <c r="I4" s="26">
        <v>0.05</v>
      </c>
      <c r="J4" s="13">
        <v>10</v>
      </c>
      <c r="K4" s="7">
        <f t="shared" ref="K4:K14" si="0">B4*C4</f>
        <v>0.36</v>
      </c>
      <c r="L4" s="34">
        <f t="shared" ref="L4:L14" si="1">2*(B4+C4)</f>
        <v>2.4</v>
      </c>
      <c r="M4" s="35">
        <f>((B4+G4)*(C4+H4)-(E4*PI()*F4*F4/4000000))*(D4+I4)</f>
        <v>1.228054207441249</v>
      </c>
      <c r="N4" s="12">
        <f t="shared" ref="N4:N14" si="2">(B4*C4)-(PI()*F4*F4/4000000)</f>
        <v>0.28931416529422965</v>
      </c>
      <c r="O4" s="11">
        <f>0.05*N4</f>
        <v>1.4465708264711483E-2</v>
      </c>
      <c r="P4" s="11">
        <f t="shared" ref="P4:P14" si="3">B4*C4*D4</f>
        <v>0.216</v>
      </c>
      <c r="Q4" s="7">
        <f>L4*D4</f>
        <v>1.44</v>
      </c>
      <c r="R4" s="7">
        <f>(B4*C4)+(L4*D4)</f>
        <v>1.7999999999999998</v>
      </c>
      <c r="S4" s="11">
        <f>(M4-O4-P4)</f>
        <v>0.99758849917653758</v>
      </c>
      <c r="T4" s="11">
        <f t="shared" ref="T4:T14" si="4">(1.4*M4)-S4</f>
        <v>0.72168739124121095</v>
      </c>
      <c r="U4" s="14">
        <f t="shared" ref="U4:U14" si="5">T4*J4</f>
        <v>7.21687391241211</v>
      </c>
      <c r="AT4" s="1"/>
      <c r="AU4" s="1"/>
      <c r="AV4" s="1"/>
    </row>
    <row r="5" spans="1:48">
      <c r="A5" s="6" t="s">
        <v>4</v>
      </c>
      <c r="B5" s="8">
        <v>0</v>
      </c>
      <c r="C5" s="8">
        <v>0</v>
      </c>
      <c r="D5" s="8">
        <v>0</v>
      </c>
      <c r="E5" s="9">
        <v>0</v>
      </c>
      <c r="F5" s="10">
        <v>0</v>
      </c>
      <c r="G5" s="25">
        <v>0</v>
      </c>
      <c r="H5" s="25">
        <v>0</v>
      </c>
      <c r="I5" s="25">
        <v>0</v>
      </c>
      <c r="J5" s="21">
        <f>$J$4</f>
        <v>10</v>
      </c>
      <c r="K5" s="7">
        <f t="shared" si="0"/>
        <v>0</v>
      </c>
      <c r="L5" s="34">
        <f t="shared" si="1"/>
        <v>0</v>
      </c>
      <c r="M5" s="35">
        <f t="shared" ref="M5:M14" si="6">((B5+G5)*(C5+H5)-(E5*PI()*F5*F5/4000000))*(D5+I5)</f>
        <v>0</v>
      </c>
      <c r="N5" s="12">
        <f t="shared" si="2"/>
        <v>0</v>
      </c>
      <c r="O5" s="11">
        <f t="shared" ref="O5:O14" si="7">0.05*N5</f>
        <v>0</v>
      </c>
      <c r="P5" s="11">
        <f t="shared" si="3"/>
        <v>0</v>
      </c>
      <c r="Q5" s="7">
        <f t="shared" ref="Q5:Q14" si="8">L5*D5</f>
        <v>0</v>
      </c>
      <c r="R5" s="7">
        <f t="shared" ref="R5:R14" si="9">(B5*C5)+(L5*D5)</f>
        <v>0</v>
      </c>
      <c r="S5" s="11">
        <f t="shared" ref="S5:S14" si="10">1.4*(M5-O5-P5)</f>
        <v>0</v>
      </c>
      <c r="T5" s="11">
        <f t="shared" si="4"/>
        <v>0</v>
      </c>
      <c r="U5" s="14">
        <f t="shared" si="5"/>
        <v>0</v>
      </c>
      <c r="AT5" s="1"/>
    </row>
    <row r="6" spans="1:48">
      <c r="A6" s="6" t="s">
        <v>5</v>
      </c>
      <c r="B6" s="8">
        <v>0</v>
      </c>
      <c r="C6" s="8">
        <v>0</v>
      </c>
      <c r="D6" s="8">
        <v>0</v>
      </c>
      <c r="E6" s="9">
        <v>0</v>
      </c>
      <c r="F6" s="10">
        <v>0</v>
      </c>
      <c r="G6" s="25">
        <v>0</v>
      </c>
      <c r="H6" s="25">
        <v>0</v>
      </c>
      <c r="I6" s="25">
        <v>0</v>
      </c>
      <c r="J6" s="21">
        <f t="shared" ref="J6:J15" si="11">$J$4</f>
        <v>10</v>
      </c>
      <c r="K6" s="7">
        <f t="shared" si="0"/>
        <v>0</v>
      </c>
      <c r="L6" s="34">
        <f t="shared" si="1"/>
        <v>0</v>
      </c>
      <c r="M6" s="35">
        <f t="shared" si="6"/>
        <v>0</v>
      </c>
      <c r="N6" s="12">
        <f t="shared" si="2"/>
        <v>0</v>
      </c>
      <c r="O6" s="11">
        <f t="shared" si="7"/>
        <v>0</v>
      </c>
      <c r="P6" s="11">
        <f t="shared" si="3"/>
        <v>0</v>
      </c>
      <c r="Q6" s="7">
        <f t="shared" si="8"/>
        <v>0</v>
      </c>
      <c r="R6" s="7">
        <f t="shared" si="9"/>
        <v>0</v>
      </c>
      <c r="S6" s="11">
        <f t="shared" si="10"/>
        <v>0</v>
      </c>
      <c r="T6" s="11">
        <f t="shared" si="4"/>
        <v>0</v>
      </c>
      <c r="U6" s="14">
        <f t="shared" si="5"/>
        <v>0</v>
      </c>
      <c r="AT6" s="1"/>
      <c r="AU6" s="1"/>
      <c r="AV6" s="1"/>
    </row>
    <row r="7" spans="1:48">
      <c r="A7" s="6" t="s">
        <v>6</v>
      </c>
      <c r="B7" s="8">
        <v>0</v>
      </c>
      <c r="C7" s="8">
        <v>0</v>
      </c>
      <c r="D7" s="8">
        <v>0</v>
      </c>
      <c r="E7" s="9">
        <v>0</v>
      </c>
      <c r="F7" s="10">
        <v>0</v>
      </c>
      <c r="G7" s="25">
        <v>0</v>
      </c>
      <c r="H7" s="25">
        <v>0</v>
      </c>
      <c r="I7" s="25">
        <v>0</v>
      </c>
      <c r="J7" s="21">
        <f t="shared" si="11"/>
        <v>10</v>
      </c>
      <c r="K7" s="7">
        <f t="shared" si="0"/>
        <v>0</v>
      </c>
      <c r="L7" s="34">
        <f t="shared" si="1"/>
        <v>0</v>
      </c>
      <c r="M7" s="35">
        <f t="shared" si="6"/>
        <v>0</v>
      </c>
      <c r="N7" s="12">
        <f t="shared" si="2"/>
        <v>0</v>
      </c>
      <c r="O7" s="11">
        <f t="shared" si="7"/>
        <v>0</v>
      </c>
      <c r="P7" s="11">
        <f t="shared" si="3"/>
        <v>0</v>
      </c>
      <c r="Q7" s="7">
        <f t="shared" si="8"/>
        <v>0</v>
      </c>
      <c r="R7" s="7">
        <f t="shared" si="9"/>
        <v>0</v>
      </c>
      <c r="S7" s="11">
        <f t="shared" si="10"/>
        <v>0</v>
      </c>
      <c r="T7" s="11">
        <f t="shared" si="4"/>
        <v>0</v>
      </c>
      <c r="U7" s="14">
        <f t="shared" si="5"/>
        <v>0</v>
      </c>
      <c r="AT7" s="1"/>
      <c r="AU7" s="1"/>
      <c r="AV7" s="1"/>
    </row>
    <row r="8" spans="1:48">
      <c r="A8" s="6" t="s">
        <v>7</v>
      </c>
      <c r="B8" s="8">
        <v>0</v>
      </c>
      <c r="C8" s="8">
        <v>0</v>
      </c>
      <c r="D8" s="8">
        <v>0</v>
      </c>
      <c r="E8" s="9">
        <v>0</v>
      </c>
      <c r="F8" s="10">
        <v>0</v>
      </c>
      <c r="G8" s="25">
        <v>0</v>
      </c>
      <c r="H8" s="25">
        <v>0</v>
      </c>
      <c r="I8" s="25">
        <v>0</v>
      </c>
      <c r="J8" s="21">
        <f t="shared" si="11"/>
        <v>10</v>
      </c>
      <c r="K8" s="7">
        <f t="shared" si="0"/>
        <v>0</v>
      </c>
      <c r="L8" s="34">
        <f t="shared" si="1"/>
        <v>0</v>
      </c>
      <c r="M8" s="35">
        <f t="shared" si="6"/>
        <v>0</v>
      </c>
      <c r="N8" s="12">
        <f t="shared" si="2"/>
        <v>0</v>
      </c>
      <c r="O8" s="11">
        <f t="shared" si="7"/>
        <v>0</v>
      </c>
      <c r="P8" s="11">
        <f t="shared" si="3"/>
        <v>0</v>
      </c>
      <c r="Q8" s="7">
        <f t="shared" si="8"/>
        <v>0</v>
      </c>
      <c r="R8" s="7">
        <f t="shared" si="9"/>
        <v>0</v>
      </c>
      <c r="S8" s="11">
        <f t="shared" si="10"/>
        <v>0</v>
      </c>
      <c r="T8" s="11">
        <f t="shared" si="4"/>
        <v>0</v>
      </c>
      <c r="U8" s="14">
        <f t="shared" si="5"/>
        <v>0</v>
      </c>
      <c r="AT8" s="1"/>
      <c r="AU8" s="1"/>
      <c r="AV8" s="1"/>
    </row>
    <row r="9" spans="1:48">
      <c r="A9" s="6" t="s">
        <v>8</v>
      </c>
      <c r="B9" s="8">
        <v>0</v>
      </c>
      <c r="C9" s="8">
        <v>0</v>
      </c>
      <c r="D9" s="8">
        <v>0</v>
      </c>
      <c r="E9" s="9">
        <v>0</v>
      </c>
      <c r="F9" s="10">
        <v>0</v>
      </c>
      <c r="G9" s="25">
        <v>0</v>
      </c>
      <c r="H9" s="25">
        <v>0</v>
      </c>
      <c r="I9" s="25">
        <v>0</v>
      </c>
      <c r="J9" s="21">
        <f t="shared" si="11"/>
        <v>10</v>
      </c>
      <c r="K9" s="7">
        <f t="shared" si="0"/>
        <v>0</v>
      </c>
      <c r="L9" s="34">
        <f t="shared" si="1"/>
        <v>0</v>
      </c>
      <c r="M9" s="35">
        <f t="shared" si="6"/>
        <v>0</v>
      </c>
      <c r="N9" s="12">
        <f t="shared" si="2"/>
        <v>0</v>
      </c>
      <c r="O9" s="11">
        <f t="shared" si="7"/>
        <v>0</v>
      </c>
      <c r="P9" s="11">
        <f t="shared" si="3"/>
        <v>0</v>
      </c>
      <c r="Q9" s="7">
        <f t="shared" si="8"/>
        <v>0</v>
      </c>
      <c r="R9" s="7">
        <f t="shared" si="9"/>
        <v>0</v>
      </c>
      <c r="S9" s="11">
        <f t="shared" si="10"/>
        <v>0</v>
      </c>
      <c r="T9" s="11">
        <f t="shared" si="4"/>
        <v>0</v>
      </c>
      <c r="U9" s="14">
        <f t="shared" si="5"/>
        <v>0</v>
      </c>
      <c r="AT9" s="1"/>
      <c r="AU9" s="1"/>
      <c r="AV9" s="1"/>
    </row>
    <row r="10" spans="1:48">
      <c r="A10" s="6" t="s">
        <v>9</v>
      </c>
      <c r="B10" s="8">
        <v>0</v>
      </c>
      <c r="C10" s="8">
        <v>0</v>
      </c>
      <c r="D10" s="8">
        <v>0</v>
      </c>
      <c r="E10" s="9">
        <v>0</v>
      </c>
      <c r="F10" s="10">
        <v>0</v>
      </c>
      <c r="G10" s="25">
        <v>0</v>
      </c>
      <c r="H10" s="25">
        <v>0</v>
      </c>
      <c r="I10" s="25">
        <v>0</v>
      </c>
      <c r="J10" s="21">
        <f t="shared" si="11"/>
        <v>10</v>
      </c>
      <c r="K10" s="7">
        <f t="shared" si="0"/>
        <v>0</v>
      </c>
      <c r="L10" s="34">
        <f t="shared" si="1"/>
        <v>0</v>
      </c>
      <c r="M10" s="35">
        <f t="shared" si="6"/>
        <v>0</v>
      </c>
      <c r="N10" s="12">
        <f t="shared" si="2"/>
        <v>0</v>
      </c>
      <c r="O10" s="11">
        <f t="shared" si="7"/>
        <v>0</v>
      </c>
      <c r="P10" s="11">
        <f t="shared" si="3"/>
        <v>0</v>
      </c>
      <c r="Q10" s="7">
        <f t="shared" si="8"/>
        <v>0</v>
      </c>
      <c r="R10" s="7">
        <f t="shared" si="9"/>
        <v>0</v>
      </c>
      <c r="S10" s="11">
        <f t="shared" si="10"/>
        <v>0</v>
      </c>
      <c r="T10" s="11">
        <f t="shared" si="4"/>
        <v>0</v>
      </c>
      <c r="U10" s="14">
        <f t="shared" si="5"/>
        <v>0</v>
      </c>
      <c r="AT10" s="1"/>
      <c r="AU10" s="1"/>
      <c r="AV10" s="1"/>
    </row>
    <row r="11" spans="1:48">
      <c r="A11" s="6" t="s">
        <v>10</v>
      </c>
      <c r="B11" s="8">
        <v>0</v>
      </c>
      <c r="C11" s="8">
        <v>0</v>
      </c>
      <c r="D11" s="8">
        <v>0</v>
      </c>
      <c r="E11" s="9">
        <v>0</v>
      </c>
      <c r="F11" s="10">
        <v>0</v>
      </c>
      <c r="G11" s="25">
        <v>0</v>
      </c>
      <c r="H11" s="25">
        <v>0</v>
      </c>
      <c r="I11" s="25">
        <v>0</v>
      </c>
      <c r="J11" s="21">
        <f t="shared" si="11"/>
        <v>10</v>
      </c>
      <c r="K11" s="7">
        <f t="shared" si="0"/>
        <v>0</v>
      </c>
      <c r="L11" s="34">
        <f t="shared" si="1"/>
        <v>0</v>
      </c>
      <c r="M11" s="35">
        <f t="shared" si="6"/>
        <v>0</v>
      </c>
      <c r="N11" s="12">
        <f t="shared" si="2"/>
        <v>0</v>
      </c>
      <c r="O11" s="11">
        <f t="shared" si="7"/>
        <v>0</v>
      </c>
      <c r="P11" s="11">
        <f t="shared" si="3"/>
        <v>0</v>
      </c>
      <c r="Q11" s="7">
        <f t="shared" si="8"/>
        <v>0</v>
      </c>
      <c r="R11" s="7">
        <f t="shared" si="9"/>
        <v>0</v>
      </c>
      <c r="S11" s="11">
        <f t="shared" si="10"/>
        <v>0</v>
      </c>
      <c r="T11" s="11">
        <f t="shared" si="4"/>
        <v>0</v>
      </c>
      <c r="U11" s="14">
        <f t="shared" si="5"/>
        <v>0</v>
      </c>
      <c r="AT11" s="1"/>
      <c r="AU11" s="1"/>
      <c r="AV11" s="1"/>
    </row>
    <row r="12" spans="1:48">
      <c r="A12" s="6" t="s">
        <v>11</v>
      </c>
      <c r="B12" s="8">
        <v>0</v>
      </c>
      <c r="C12" s="8">
        <v>0</v>
      </c>
      <c r="D12" s="8">
        <v>0</v>
      </c>
      <c r="E12" s="9">
        <v>0</v>
      </c>
      <c r="F12" s="10">
        <v>0</v>
      </c>
      <c r="G12" s="25">
        <v>0</v>
      </c>
      <c r="H12" s="25">
        <v>0</v>
      </c>
      <c r="I12" s="25">
        <v>0</v>
      </c>
      <c r="J12" s="21">
        <f t="shared" si="11"/>
        <v>10</v>
      </c>
      <c r="K12" s="7">
        <f t="shared" si="0"/>
        <v>0</v>
      </c>
      <c r="L12" s="34">
        <f t="shared" si="1"/>
        <v>0</v>
      </c>
      <c r="M12" s="35">
        <f t="shared" si="6"/>
        <v>0</v>
      </c>
      <c r="N12" s="12">
        <f t="shared" si="2"/>
        <v>0</v>
      </c>
      <c r="O12" s="11">
        <f t="shared" si="7"/>
        <v>0</v>
      </c>
      <c r="P12" s="11">
        <f t="shared" si="3"/>
        <v>0</v>
      </c>
      <c r="Q12" s="7">
        <f t="shared" si="8"/>
        <v>0</v>
      </c>
      <c r="R12" s="7">
        <f t="shared" si="9"/>
        <v>0</v>
      </c>
      <c r="S12" s="11">
        <f t="shared" si="10"/>
        <v>0</v>
      </c>
      <c r="T12" s="11">
        <f t="shared" si="4"/>
        <v>0</v>
      </c>
      <c r="U12" s="14">
        <f t="shared" si="5"/>
        <v>0</v>
      </c>
      <c r="AO12" s="1"/>
      <c r="AP12" s="1"/>
      <c r="AQ12" s="1"/>
      <c r="AR12" s="1"/>
      <c r="AS12" s="1"/>
      <c r="AT12" s="1"/>
      <c r="AU12" s="1"/>
      <c r="AV12" s="1"/>
    </row>
    <row r="13" spans="1:48">
      <c r="A13" s="6" t="s">
        <v>12</v>
      </c>
      <c r="B13" s="8">
        <v>0</v>
      </c>
      <c r="C13" s="8">
        <v>0</v>
      </c>
      <c r="D13" s="8">
        <v>0</v>
      </c>
      <c r="E13" s="9">
        <v>0</v>
      </c>
      <c r="F13" s="10">
        <v>0</v>
      </c>
      <c r="G13" s="25">
        <v>0</v>
      </c>
      <c r="H13" s="25">
        <v>0</v>
      </c>
      <c r="I13" s="25">
        <v>0</v>
      </c>
      <c r="J13" s="21">
        <f t="shared" si="11"/>
        <v>10</v>
      </c>
      <c r="K13" s="7">
        <f t="shared" si="0"/>
        <v>0</v>
      </c>
      <c r="L13" s="34">
        <f t="shared" si="1"/>
        <v>0</v>
      </c>
      <c r="M13" s="35">
        <f t="shared" si="6"/>
        <v>0</v>
      </c>
      <c r="N13" s="12">
        <f t="shared" si="2"/>
        <v>0</v>
      </c>
      <c r="O13" s="11">
        <f t="shared" si="7"/>
        <v>0</v>
      </c>
      <c r="P13" s="11">
        <f t="shared" si="3"/>
        <v>0</v>
      </c>
      <c r="Q13" s="7">
        <f t="shared" si="8"/>
        <v>0</v>
      </c>
      <c r="R13" s="7">
        <f t="shared" si="9"/>
        <v>0</v>
      </c>
      <c r="S13" s="11">
        <f t="shared" si="10"/>
        <v>0</v>
      </c>
      <c r="T13" s="11">
        <f t="shared" si="4"/>
        <v>0</v>
      </c>
      <c r="U13" s="14">
        <f t="shared" si="5"/>
        <v>0</v>
      </c>
      <c r="AO13" s="1"/>
      <c r="AP13" s="1"/>
      <c r="AQ13" s="1"/>
      <c r="AR13" s="1"/>
      <c r="AS13" s="1"/>
      <c r="AT13" s="1"/>
      <c r="AU13" s="1"/>
      <c r="AV13" s="1"/>
    </row>
    <row r="14" spans="1:48">
      <c r="A14" s="6" t="s">
        <v>13</v>
      </c>
      <c r="B14" s="8">
        <v>0</v>
      </c>
      <c r="C14" s="8">
        <v>0</v>
      </c>
      <c r="D14" s="8">
        <v>0</v>
      </c>
      <c r="E14" s="9">
        <v>0</v>
      </c>
      <c r="F14" s="10">
        <v>0</v>
      </c>
      <c r="G14" s="25">
        <v>0</v>
      </c>
      <c r="H14" s="25">
        <v>0</v>
      </c>
      <c r="I14" s="25">
        <v>0</v>
      </c>
      <c r="J14" s="21">
        <f t="shared" si="11"/>
        <v>10</v>
      </c>
      <c r="K14" s="7">
        <f t="shared" si="0"/>
        <v>0</v>
      </c>
      <c r="L14" s="34">
        <f t="shared" si="1"/>
        <v>0</v>
      </c>
      <c r="M14" s="35">
        <f t="shared" si="6"/>
        <v>0</v>
      </c>
      <c r="N14" s="12">
        <f t="shared" si="2"/>
        <v>0</v>
      </c>
      <c r="O14" s="11">
        <f t="shared" si="7"/>
        <v>0</v>
      </c>
      <c r="P14" s="11">
        <f t="shared" si="3"/>
        <v>0</v>
      </c>
      <c r="Q14" s="7">
        <f t="shared" si="8"/>
        <v>0</v>
      </c>
      <c r="R14" s="7">
        <f t="shared" si="9"/>
        <v>0</v>
      </c>
      <c r="S14" s="11">
        <f t="shared" si="10"/>
        <v>0</v>
      </c>
      <c r="T14" s="11">
        <f t="shared" si="4"/>
        <v>0</v>
      </c>
      <c r="U14" s="14">
        <f t="shared" si="5"/>
        <v>0</v>
      </c>
      <c r="AO14" s="1"/>
      <c r="AP14" s="1"/>
      <c r="AQ14" s="1"/>
      <c r="AR14" s="1"/>
      <c r="AS14" s="1"/>
      <c r="AT14" s="1"/>
      <c r="AU14" s="1"/>
      <c r="AV14" s="1"/>
    </row>
    <row r="15" spans="1:48">
      <c r="A15" s="6" t="s">
        <v>127</v>
      </c>
      <c r="B15" s="8">
        <v>0</v>
      </c>
      <c r="C15" s="8">
        <v>0</v>
      </c>
      <c r="D15" s="8">
        <v>0</v>
      </c>
      <c r="E15" s="9">
        <v>0</v>
      </c>
      <c r="F15" s="10">
        <v>0</v>
      </c>
      <c r="G15" s="25">
        <v>0</v>
      </c>
      <c r="H15" s="25">
        <v>0</v>
      </c>
      <c r="I15" s="25">
        <v>0</v>
      </c>
      <c r="J15" s="21">
        <f t="shared" si="11"/>
        <v>10</v>
      </c>
      <c r="K15" s="7">
        <f t="shared" ref="K15" si="12">B15*C15</f>
        <v>0</v>
      </c>
      <c r="L15" s="34">
        <f t="shared" ref="L15" si="13">2*(B15+C15)</f>
        <v>0</v>
      </c>
      <c r="M15" s="35">
        <f t="shared" ref="M15" si="14">((B15+G15)*(C15+H15)-(E15*PI()*F15*F15/4000000))*(D15+I15)</f>
        <v>0</v>
      </c>
      <c r="N15" s="12">
        <f t="shared" ref="N15" si="15">(B15*C15)-(PI()*F15*F15/4000000)</f>
        <v>0</v>
      </c>
      <c r="O15" s="11">
        <f t="shared" ref="O15" si="16">0.05*N15</f>
        <v>0</v>
      </c>
      <c r="P15" s="11">
        <f t="shared" ref="P15" si="17">B15*C15*D15</f>
        <v>0</v>
      </c>
      <c r="Q15" s="7">
        <f t="shared" ref="Q15" si="18">L15*D15</f>
        <v>0</v>
      </c>
      <c r="R15" s="7">
        <f t="shared" ref="R15" si="19">(B15*C15)+(L15*D15)</f>
        <v>0</v>
      </c>
      <c r="S15" s="11">
        <f t="shared" ref="S15" si="20">1.4*(M15-O15-P15)</f>
        <v>0</v>
      </c>
      <c r="T15" s="11">
        <f t="shared" ref="T15" si="21">(1.4*M15)-S15</f>
        <v>0</v>
      </c>
      <c r="U15" s="14">
        <f t="shared" ref="U15" si="22">T15*J15</f>
        <v>0</v>
      </c>
      <c r="AO15" s="1"/>
      <c r="AP15" s="1"/>
      <c r="AQ15" s="1"/>
      <c r="AR15" s="1"/>
      <c r="AS15" s="1"/>
      <c r="AT15" s="1"/>
      <c r="AU15" s="1"/>
      <c r="AV15" s="1"/>
    </row>
    <row r="16" spans="1:48">
      <c r="AO16" s="1"/>
      <c r="AP16" s="1"/>
      <c r="AQ16" s="1"/>
      <c r="AR16" s="1"/>
      <c r="AS16" s="1"/>
      <c r="AT16" s="1"/>
      <c r="AU16" s="1"/>
      <c r="AV16" s="1"/>
    </row>
    <row r="17" spans="11:48">
      <c r="M17" s="47"/>
      <c r="N17" s="47"/>
      <c r="O17" s="47"/>
      <c r="P17" s="47"/>
      <c r="Q17" s="47"/>
      <c r="R17" s="47"/>
      <c r="S17" s="47"/>
      <c r="T17" s="47"/>
      <c r="U17" s="47"/>
      <c r="AO17" s="1"/>
      <c r="AP17" s="1"/>
      <c r="AQ17" s="1"/>
      <c r="AR17" s="1"/>
      <c r="AS17" s="1"/>
      <c r="AT17" s="1"/>
      <c r="AU17" s="1"/>
      <c r="AV17" s="1"/>
    </row>
    <row r="18" spans="11:48">
      <c r="K18" s="53" t="s">
        <v>0</v>
      </c>
      <c r="L18" s="53"/>
      <c r="M18" s="15">
        <f t="shared" ref="M18:U18" si="23">SUM(M4:M15)</f>
        <v>1.228054207441249</v>
      </c>
      <c r="N18" s="16">
        <f t="shared" si="23"/>
        <v>0.28931416529422965</v>
      </c>
      <c r="O18" s="15">
        <f t="shared" si="23"/>
        <v>1.4465708264711483E-2</v>
      </c>
      <c r="P18" s="15">
        <f>SUM(P4:P15)+10%</f>
        <v>0.316</v>
      </c>
      <c r="Q18" s="16">
        <f t="shared" si="23"/>
        <v>1.44</v>
      </c>
      <c r="R18" s="16">
        <f t="shared" si="23"/>
        <v>1.7999999999999998</v>
      </c>
      <c r="S18" s="15">
        <f t="shared" si="23"/>
        <v>0.99758849917653758</v>
      </c>
      <c r="T18" s="15">
        <f t="shared" si="23"/>
        <v>0.72168739124121095</v>
      </c>
      <c r="U18" s="31">
        <f t="shared" si="23"/>
        <v>7.21687391241211</v>
      </c>
      <c r="AO18" s="1"/>
      <c r="AP18" s="1"/>
      <c r="AQ18" s="1"/>
      <c r="AR18" s="1"/>
      <c r="AS18" s="1"/>
      <c r="AT18" s="1"/>
      <c r="AU18" s="1"/>
      <c r="AV18" s="1"/>
    </row>
    <row r="20" spans="11:48">
      <c r="M20">
        <v>29.76</v>
      </c>
      <c r="N20">
        <v>7.44</v>
      </c>
      <c r="P20">
        <v>7.68</v>
      </c>
      <c r="Q20">
        <v>34.56</v>
      </c>
      <c r="R20">
        <v>43.2</v>
      </c>
      <c r="S20">
        <v>22.24</v>
      </c>
    </row>
  </sheetData>
  <mergeCells count="3">
    <mergeCell ref="A2:U2"/>
    <mergeCell ref="K18:L18"/>
    <mergeCell ref="A1:U1"/>
  </mergeCells>
  <phoneticPr fontId="5" type="noConversion"/>
  <conditionalFormatting sqref="L4:M15 O4:P15 S4:U15 M18:U18 B4:J15">
    <cfRule type="containsBlanks" dxfId="7" priority="44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17"/>
  <sheetViews>
    <sheetView view="pageBreakPreview" zoomScale="85" zoomScaleNormal="85" zoomScaleSheetLayoutView="85" workbookViewId="0">
      <pane xSplit="1" ySplit="3" topLeftCell="B4" activePane="bottomRight" state="frozenSplit"/>
      <selection pane="topRight" activeCell="E1" sqref="E1"/>
      <selection pane="bottomLeft" activeCell="A38" sqref="A38"/>
      <selection pane="bottomRight" activeCell="D5" sqref="D5"/>
    </sheetView>
  </sheetViews>
  <sheetFormatPr defaultRowHeight="15"/>
  <cols>
    <col min="1" max="1" width="15.7109375" customWidth="1"/>
    <col min="2" max="2" width="8.7109375" customWidth="1"/>
    <col min="3" max="3" width="10.7109375" customWidth="1"/>
    <col min="4" max="4" width="12.7109375" customWidth="1"/>
    <col min="5" max="5" width="14.7109375" customWidth="1"/>
    <col min="6" max="6" width="10.7109375" customWidth="1"/>
    <col min="7" max="8" width="12.7109375" customWidth="1"/>
    <col min="9" max="9" width="15.7109375" customWidth="1"/>
    <col min="10" max="13" width="12.7109375" customWidth="1"/>
    <col min="14" max="14" width="14.7109375" customWidth="1"/>
    <col min="15" max="15" width="7.7109375" customWidth="1"/>
    <col min="16" max="16" width="8.42578125" customWidth="1"/>
    <col min="17" max="30" width="7.7109375" customWidth="1"/>
    <col min="31" max="35" width="10.7109375" customWidth="1"/>
    <col min="36" max="37" width="15.7109375" customWidth="1"/>
    <col min="38" max="38" width="10.7109375" customWidth="1"/>
    <col min="40" max="40" width="15.7109375" customWidth="1"/>
  </cols>
  <sheetData>
    <row r="1" spans="1:41">
      <c r="A1" s="54" t="s">
        <v>126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41" s="2" customFormat="1" ht="15" customHeight="1">
      <c r="A2" s="53" t="s">
        <v>34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</row>
    <row r="3" spans="1:41" ht="30" customHeight="1">
      <c r="A3" s="5" t="str">
        <f>'Blocos de Coroamento'!A3</f>
        <v>Bloco de Coroamento</v>
      </c>
      <c r="B3" s="5" t="str">
        <f>'Blocos de Coroamento'!E3</f>
        <v>nº de Estacas</v>
      </c>
      <c r="C3" s="5" t="str">
        <f>'Blocos de Coroamento'!F3</f>
        <v>Diâmetro Estaca</v>
      </c>
      <c r="D3" s="5" t="s">
        <v>35</v>
      </c>
      <c r="E3" s="5" t="s">
        <v>36</v>
      </c>
      <c r="F3" s="5" t="str">
        <f>'Blocos de Coroamento'!J3</f>
        <v>DMT</v>
      </c>
      <c r="G3" s="5" t="s">
        <v>16</v>
      </c>
      <c r="H3" s="39" t="s">
        <v>17</v>
      </c>
      <c r="I3" s="40" t="s">
        <v>38</v>
      </c>
      <c r="J3" s="5" t="s">
        <v>33</v>
      </c>
      <c r="K3" s="5" t="s">
        <v>37</v>
      </c>
      <c r="L3" s="5" t="s">
        <v>26</v>
      </c>
      <c r="M3" s="5" t="s">
        <v>29</v>
      </c>
      <c r="N3" s="5" t="s">
        <v>30</v>
      </c>
      <c r="AM3" s="1"/>
      <c r="AN3" s="1"/>
      <c r="AO3" s="1"/>
    </row>
    <row r="4" spans="1:41">
      <c r="A4" s="6" t="str">
        <f>'Blocos de Coroamento'!A4</f>
        <v>B1 A B24</v>
      </c>
      <c r="B4" s="19">
        <f>'Blocos de Coroamento'!E4</f>
        <v>1</v>
      </c>
      <c r="C4" s="20">
        <f>'Blocos de Coroamento'!F4</f>
        <v>300</v>
      </c>
      <c r="D4" s="8">
        <v>2</v>
      </c>
      <c r="E4" s="18">
        <v>0.15</v>
      </c>
      <c r="F4" s="21">
        <f>'Blocos de Coroamento'!J4</f>
        <v>10</v>
      </c>
      <c r="G4" s="12">
        <f>PI()*C4*C4/4000000</f>
        <v>7.0685834705770348E-2</v>
      </c>
      <c r="H4" s="34">
        <f>PI()*C4/1000</f>
        <v>0.94247779607693793</v>
      </c>
      <c r="I4" s="36"/>
      <c r="J4" s="4">
        <f t="shared" ref="J4:J14" si="0">B4</f>
        <v>1</v>
      </c>
      <c r="K4" s="3">
        <f>B4*D4</f>
        <v>2</v>
      </c>
      <c r="L4" s="11">
        <f>B4*G4*D4*(1+E4)</f>
        <v>0.16257741982327178</v>
      </c>
      <c r="M4" s="11">
        <f>1.4*(B4*G4*D4)</f>
        <v>0.19792033717615695</v>
      </c>
      <c r="N4" s="14">
        <f>M4*F4</f>
        <v>1.9792033717615696</v>
      </c>
      <c r="AM4" s="1"/>
      <c r="AN4" s="1"/>
      <c r="AO4" s="1"/>
    </row>
    <row r="5" spans="1:41">
      <c r="A5" s="6" t="str">
        <f>'Blocos de Coroamento'!A5</f>
        <v>B2</v>
      </c>
      <c r="B5" s="19">
        <f>'Blocos de Coroamento'!E5</f>
        <v>0</v>
      </c>
      <c r="C5" s="20">
        <v>0</v>
      </c>
      <c r="D5" s="3">
        <v>0</v>
      </c>
      <c r="E5" s="32">
        <f>$E$4</f>
        <v>0.15</v>
      </c>
      <c r="F5" s="21">
        <f>'Blocos de Coroamento'!J5</f>
        <v>10</v>
      </c>
      <c r="G5" s="12">
        <f t="shared" ref="G5:G14" si="1">PI()*C5*C5/4000000</f>
        <v>0</v>
      </c>
      <c r="H5" s="34">
        <f t="shared" ref="H5:H14" si="2">PI()*C5/1000</f>
        <v>0</v>
      </c>
      <c r="I5" s="36"/>
      <c r="J5" s="4">
        <f t="shared" si="0"/>
        <v>0</v>
      </c>
      <c r="K5" s="3">
        <f t="shared" ref="K5:K14" si="3">B5*D5</f>
        <v>0</v>
      </c>
      <c r="L5" s="11">
        <f t="shared" ref="L5:L14" si="4">B5*G5*D5*(1+E5)</f>
        <v>0</v>
      </c>
      <c r="M5" s="11">
        <f t="shared" ref="M5:M14" si="5">1.4*(B5*G5*D5)</f>
        <v>0</v>
      </c>
      <c r="N5" s="14">
        <f t="shared" ref="N5:N14" si="6">M5*F5</f>
        <v>0</v>
      </c>
      <c r="AM5" s="1"/>
    </row>
    <row r="6" spans="1:41">
      <c r="A6" s="6" t="str">
        <f>'Blocos de Coroamento'!A6</f>
        <v>B3</v>
      </c>
      <c r="B6" s="19">
        <f>'Blocos de Coroamento'!E6</f>
        <v>0</v>
      </c>
      <c r="C6" s="20">
        <v>0</v>
      </c>
      <c r="D6" s="3">
        <v>0</v>
      </c>
      <c r="E6" s="32">
        <f t="shared" ref="E6:E15" si="7">$E$4</f>
        <v>0.15</v>
      </c>
      <c r="F6" s="21">
        <f>'Blocos de Coroamento'!J6</f>
        <v>10</v>
      </c>
      <c r="G6" s="12">
        <f t="shared" si="1"/>
        <v>0</v>
      </c>
      <c r="H6" s="34">
        <f t="shared" si="2"/>
        <v>0</v>
      </c>
      <c r="I6" s="36"/>
      <c r="J6" s="4">
        <f t="shared" si="0"/>
        <v>0</v>
      </c>
      <c r="K6" s="3">
        <f t="shared" si="3"/>
        <v>0</v>
      </c>
      <c r="L6" s="11">
        <f t="shared" si="4"/>
        <v>0</v>
      </c>
      <c r="M6" s="11">
        <f t="shared" si="5"/>
        <v>0</v>
      </c>
      <c r="N6" s="14">
        <f t="shared" si="6"/>
        <v>0</v>
      </c>
      <c r="AM6" s="1"/>
      <c r="AN6" s="1"/>
      <c r="AO6" s="1"/>
    </row>
    <row r="7" spans="1:41">
      <c r="A7" s="6" t="str">
        <f>'Blocos de Coroamento'!A7</f>
        <v>B4</v>
      </c>
      <c r="B7" s="19">
        <f>'Blocos de Coroamento'!E7</f>
        <v>0</v>
      </c>
      <c r="C7" s="20">
        <v>0</v>
      </c>
      <c r="D7" s="3">
        <v>0</v>
      </c>
      <c r="E7" s="32">
        <f t="shared" si="7"/>
        <v>0.15</v>
      </c>
      <c r="F7" s="21">
        <f>'Blocos de Coroamento'!J7</f>
        <v>10</v>
      </c>
      <c r="G7" s="12">
        <f t="shared" si="1"/>
        <v>0</v>
      </c>
      <c r="H7" s="34">
        <f t="shared" si="2"/>
        <v>0</v>
      </c>
      <c r="I7" s="36"/>
      <c r="J7" s="4">
        <f t="shared" si="0"/>
        <v>0</v>
      </c>
      <c r="K7" s="3">
        <f t="shared" si="3"/>
        <v>0</v>
      </c>
      <c r="L7" s="11">
        <f t="shared" si="4"/>
        <v>0</v>
      </c>
      <c r="M7" s="11">
        <f t="shared" si="5"/>
        <v>0</v>
      </c>
      <c r="N7" s="14">
        <f t="shared" si="6"/>
        <v>0</v>
      </c>
      <c r="AM7" s="1"/>
      <c r="AN7" s="1"/>
      <c r="AO7" s="1"/>
    </row>
    <row r="8" spans="1:41">
      <c r="A8" s="6" t="str">
        <f>'Blocos de Coroamento'!A8</f>
        <v>B5</v>
      </c>
      <c r="B8" s="19">
        <f>'Blocos de Coroamento'!E8</f>
        <v>0</v>
      </c>
      <c r="C8" s="20">
        <v>0</v>
      </c>
      <c r="D8" s="3">
        <v>0</v>
      </c>
      <c r="E8" s="32">
        <f t="shared" si="7"/>
        <v>0.15</v>
      </c>
      <c r="F8" s="21">
        <f>'Blocos de Coroamento'!J8</f>
        <v>10</v>
      </c>
      <c r="G8" s="12">
        <f t="shared" si="1"/>
        <v>0</v>
      </c>
      <c r="H8" s="34">
        <f t="shared" si="2"/>
        <v>0</v>
      </c>
      <c r="I8" s="36"/>
      <c r="J8" s="4">
        <f t="shared" si="0"/>
        <v>0</v>
      </c>
      <c r="K8" s="3">
        <f t="shared" si="3"/>
        <v>0</v>
      </c>
      <c r="L8" s="11">
        <f t="shared" si="4"/>
        <v>0</v>
      </c>
      <c r="M8" s="11">
        <f t="shared" si="5"/>
        <v>0</v>
      </c>
      <c r="N8" s="14">
        <f t="shared" si="6"/>
        <v>0</v>
      </c>
      <c r="AM8" s="1"/>
      <c r="AN8" s="1"/>
      <c r="AO8" s="1"/>
    </row>
    <row r="9" spans="1:41">
      <c r="A9" s="6" t="str">
        <f>'Blocos de Coroamento'!A9</f>
        <v>B6</v>
      </c>
      <c r="B9" s="19">
        <f>'Blocos de Coroamento'!E9</f>
        <v>0</v>
      </c>
      <c r="C9" s="20">
        <v>0</v>
      </c>
      <c r="D9" s="3">
        <v>0</v>
      </c>
      <c r="E9" s="32">
        <f t="shared" si="7"/>
        <v>0.15</v>
      </c>
      <c r="F9" s="21">
        <f>'Blocos de Coroamento'!J9</f>
        <v>10</v>
      </c>
      <c r="G9" s="12">
        <f t="shared" si="1"/>
        <v>0</v>
      </c>
      <c r="H9" s="34">
        <f t="shared" si="2"/>
        <v>0</v>
      </c>
      <c r="I9" s="36"/>
      <c r="J9" s="4">
        <f t="shared" si="0"/>
        <v>0</v>
      </c>
      <c r="K9" s="3">
        <f t="shared" si="3"/>
        <v>0</v>
      </c>
      <c r="L9" s="11">
        <f t="shared" si="4"/>
        <v>0</v>
      </c>
      <c r="M9" s="11">
        <f t="shared" si="5"/>
        <v>0</v>
      </c>
      <c r="N9" s="14">
        <f t="shared" si="6"/>
        <v>0</v>
      </c>
      <c r="AM9" s="1"/>
      <c r="AN9" s="1"/>
      <c r="AO9" s="1"/>
    </row>
    <row r="10" spans="1:41">
      <c r="A10" s="6" t="str">
        <f>'Blocos de Coroamento'!A10</f>
        <v>B7</v>
      </c>
      <c r="B10" s="19">
        <f>'Blocos de Coroamento'!E10</f>
        <v>0</v>
      </c>
      <c r="C10" s="20">
        <v>0</v>
      </c>
      <c r="D10" s="3">
        <v>0</v>
      </c>
      <c r="E10" s="32">
        <f t="shared" si="7"/>
        <v>0.15</v>
      </c>
      <c r="F10" s="21">
        <f>'Blocos de Coroamento'!J10</f>
        <v>10</v>
      </c>
      <c r="G10" s="12">
        <f t="shared" si="1"/>
        <v>0</v>
      </c>
      <c r="H10" s="34">
        <f t="shared" si="2"/>
        <v>0</v>
      </c>
      <c r="I10" s="36"/>
      <c r="J10" s="4">
        <f t="shared" si="0"/>
        <v>0</v>
      </c>
      <c r="K10" s="3">
        <f t="shared" si="3"/>
        <v>0</v>
      </c>
      <c r="L10" s="11">
        <f t="shared" si="4"/>
        <v>0</v>
      </c>
      <c r="M10" s="11">
        <f t="shared" si="5"/>
        <v>0</v>
      </c>
      <c r="N10" s="14">
        <f t="shared" si="6"/>
        <v>0</v>
      </c>
      <c r="AM10" s="1"/>
      <c r="AN10" s="1"/>
      <c r="AO10" s="1"/>
    </row>
    <row r="11" spans="1:41">
      <c r="A11" s="6" t="str">
        <f>'Blocos de Coroamento'!A11</f>
        <v>B8</v>
      </c>
      <c r="B11" s="19">
        <f>'Blocos de Coroamento'!E11</f>
        <v>0</v>
      </c>
      <c r="C11" s="20">
        <v>0</v>
      </c>
      <c r="D11" s="3">
        <v>0</v>
      </c>
      <c r="E11" s="32">
        <f t="shared" si="7"/>
        <v>0.15</v>
      </c>
      <c r="F11" s="21">
        <f>'Blocos de Coroamento'!J11</f>
        <v>10</v>
      </c>
      <c r="G11" s="12">
        <f t="shared" si="1"/>
        <v>0</v>
      </c>
      <c r="H11" s="34">
        <f t="shared" si="2"/>
        <v>0</v>
      </c>
      <c r="I11" s="36"/>
      <c r="J11" s="4">
        <f t="shared" si="0"/>
        <v>0</v>
      </c>
      <c r="K11" s="3">
        <f t="shared" si="3"/>
        <v>0</v>
      </c>
      <c r="L11" s="11">
        <f t="shared" si="4"/>
        <v>0</v>
      </c>
      <c r="M11" s="11">
        <f t="shared" si="5"/>
        <v>0</v>
      </c>
      <c r="N11" s="14">
        <f t="shared" si="6"/>
        <v>0</v>
      </c>
      <c r="AM11" s="1"/>
      <c r="AN11" s="1"/>
      <c r="AO11" s="1"/>
    </row>
    <row r="12" spans="1:41">
      <c r="A12" s="6" t="str">
        <f>'Blocos de Coroamento'!A12</f>
        <v>B9</v>
      </c>
      <c r="B12" s="19">
        <f>'Blocos de Coroamento'!E12</f>
        <v>0</v>
      </c>
      <c r="C12" s="20">
        <v>0</v>
      </c>
      <c r="D12" s="3">
        <v>0</v>
      </c>
      <c r="E12" s="32">
        <f t="shared" si="7"/>
        <v>0.15</v>
      </c>
      <c r="F12" s="21">
        <f>'Blocos de Coroamento'!J12</f>
        <v>10</v>
      </c>
      <c r="G12" s="12">
        <f t="shared" si="1"/>
        <v>0</v>
      </c>
      <c r="H12" s="34">
        <f t="shared" si="2"/>
        <v>0</v>
      </c>
      <c r="I12" s="36"/>
      <c r="J12" s="4">
        <f t="shared" si="0"/>
        <v>0</v>
      </c>
      <c r="K12" s="3">
        <f t="shared" si="3"/>
        <v>0</v>
      </c>
      <c r="L12" s="11">
        <f t="shared" si="4"/>
        <v>0</v>
      </c>
      <c r="M12" s="11">
        <f t="shared" si="5"/>
        <v>0</v>
      </c>
      <c r="N12" s="14">
        <f t="shared" si="6"/>
        <v>0</v>
      </c>
      <c r="AH12" s="1"/>
      <c r="AI12" s="1"/>
      <c r="AJ12" s="1"/>
      <c r="AK12" s="1"/>
      <c r="AL12" s="1"/>
      <c r="AM12" s="1"/>
      <c r="AN12" s="1"/>
      <c r="AO12" s="1"/>
    </row>
    <row r="13" spans="1:41">
      <c r="A13" s="6" t="str">
        <f>'Blocos de Coroamento'!A13</f>
        <v>B10</v>
      </c>
      <c r="B13" s="19">
        <f>'Blocos de Coroamento'!E13</f>
        <v>0</v>
      </c>
      <c r="C13" s="20">
        <v>0</v>
      </c>
      <c r="D13" s="3">
        <v>0</v>
      </c>
      <c r="E13" s="32">
        <f t="shared" si="7"/>
        <v>0.15</v>
      </c>
      <c r="F13" s="21">
        <f>'Blocos de Coroamento'!J13</f>
        <v>10</v>
      </c>
      <c r="G13" s="12">
        <f t="shared" si="1"/>
        <v>0</v>
      </c>
      <c r="H13" s="34">
        <f t="shared" si="2"/>
        <v>0</v>
      </c>
      <c r="I13" s="36"/>
      <c r="J13" s="4">
        <f t="shared" si="0"/>
        <v>0</v>
      </c>
      <c r="K13" s="3">
        <f t="shared" si="3"/>
        <v>0</v>
      </c>
      <c r="L13" s="11">
        <f t="shared" si="4"/>
        <v>0</v>
      </c>
      <c r="M13" s="11">
        <f t="shared" si="5"/>
        <v>0</v>
      </c>
      <c r="N13" s="14">
        <f t="shared" si="6"/>
        <v>0</v>
      </c>
      <c r="AH13" s="1"/>
      <c r="AI13" s="1"/>
      <c r="AJ13" s="1"/>
      <c r="AK13" s="1"/>
      <c r="AL13" s="1"/>
      <c r="AM13" s="1"/>
      <c r="AN13" s="1"/>
      <c r="AO13" s="1"/>
    </row>
    <row r="14" spans="1:41">
      <c r="A14" s="6" t="str">
        <f>'Blocos de Coroamento'!A14</f>
        <v>B11</v>
      </c>
      <c r="B14" s="19">
        <f>'Blocos de Coroamento'!E14</f>
        <v>0</v>
      </c>
      <c r="C14" s="20">
        <v>0</v>
      </c>
      <c r="D14" s="3">
        <v>0</v>
      </c>
      <c r="E14" s="32">
        <f t="shared" si="7"/>
        <v>0.15</v>
      </c>
      <c r="F14" s="21">
        <f>'Blocos de Coroamento'!J14</f>
        <v>10</v>
      </c>
      <c r="G14" s="12">
        <f t="shared" si="1"/>
        <v>0</v>
      </c>
      <c r="H14" s="34">
        <f t="shared" si="2"/>
        <v>0</v>
      </c>
      <c r="I14" s="36"/>
      <c r="J14" s="4">
        <f t="shared" si="0"/>
        <v>0</v>
      </c>
      <c r="K14" s="3">
        <f t="shared" si="3"/>
        <v>0</v>
      </c>
      <c r="L14" s="11">
        <f t="shared" si="4"/>
        <v>0</v>
      </c>
      <c r="M14" s="11">
        <f t="shared" si="5"/>
        <v>0</v>
      </c>
      <c r="N14" s="14">
        <f t="shared" si="6"/>
        <v>0</v>
      </c>
      <c r="AH14" s="1"/>
      <c r="AI14" s="1"/>
      <c r="AJ14" s="1"/>
      <c r="AK14" s="1"/>
      <c r="AL14" s="1"/>
      <c r="AM14" s="1"/>
      <c r="AN14" s="1"/>
      <c r="AO14" s="1"/>
    </row>
    <row r="15" spans="1:41">
      <c r="A15" s="51" t="s">
        <v>125</v>
      </c>
      <c r="B15" s="19">
        <v>18</v>
      </c>
      <c r="C15" s="20">
        <v>0</v>
      </c>
      <c r="D15" s="3">
        <v>0</v>
      </c>
      <c r="E15" s="32">
        <f t="shared" si="7"/>
        <v>0.15</v>
      </c>
      <c r="F15" s="21">
        <v>10</v>
      </c>
      <c r="G15" s="12">
        <f t="shared" ref="G15" si="8">PI()*C15*C15/4000000</f>
        <v>0</v>
      </c>
      <c r="H15" s="34">
        <f t="shared" ref="H15" si="9">PI()*C15/1000</f>
        <v>0</v>
      </c>
      <c r="I15" s="36"/>
      <c r="J15" s="4">
        <f t="shared" ref="J15" si="10">B15</f>
        <v>18</v>
      </c>
      <c r="K15" s="3">
        <f t="shared" ref="K15" si="11">B15*D15</f>
        <v>0</v>
      </c>
      <c r="L15" s="11">
        <f>B15*G15*D15*(1+E15)</f>
        <v>0</v>
      </c>
      <c r="M15" s="11">
        <f t="shared" ref="M15" si="12">1.4*(B15*G15*D15)</f>
        <v>0</v>
      </c>
      <c r="N15" s="14">
        <f t="shared" ref="N15" si="13">M15*F15</f>
        <v>0</v>
      </c>
      <c r="AH15" s="1"/>
      <c r="AI15" s="1"/>
      <c r="AJ15" s="1"/>
      <c r="AK15" s="1"/>
      <c r="AL15" s="1"/>
      <c r="AM15" s="1"/>
      <c r="AN15" s="1"/>
      <c r="AO15" s="1"/>
    </row>
    <row r="16" spans="1:41">
      <c r="I16" s="48"/>
      <c r="J16" s="48"/>
      <c r="K16" s="48"/>
      <c r="L16" s="47"/>
      <c r="M16" s="47"/>
      <c r="N16" s="47"/>
      <c r="AH16" s="1"/>
      <c r="AI16" s="1"/>
      <c r="AJ16" s="1"/>
      <c r="AK16" s="1"/>
      <c r="AL16" s="1"/>
      <c r="AM16" s="1"/>
      <c r="AN16" s="1"/>
      <c r="AO16" s="1"/>
    </row>
    <row r="17" spans="7:41">
      <c r="G17" s="53" t="s">
        <v>0</v>
      </c>
      <c r="H17" s="53"/>
      <c r="I17" s="17">
        <f t="shared" ref="I17:N17" si="14">SUM(I4:I15)</f>
        <v>0</v>
      </c>
      <c r="J17" s="17">
        <f t="shared" si="14"/>
        <v>19</v>
      </c>
      <c r="K17" s="33">
        <f t="shared" si="14"/>
        <v>2</v>
      </c>
      <c r="L17" s="15">
        <f t="shared" si="14"/>
        <v>0.16257741982327178</v>
      </c>
      <c r="M17" s="15">
        <f t="shared" si="14"/>
        <v>0.19792033717615695</v>
      </c>
      <c r="N17" s="31">
        <f t="shared" si="14"/>
        <v>1.9792033717615696</v>
      </c>
      <c r="AH17" s="1"/>
      <c r="AI17" s="1"/>
      <c r="AJ17" s="1"/>
      <c r="AK17" s="1"/>
      <c r="AL17" s="1"/>
      <c r="AM17" s="1"/>
      <c r="AN17" s="1"/>
      <c r="AO17" s="1"/>
    </row>
  </sheetData>
  <mergeCells count="3">
    <mergeCell ref="A2:N2"/>
    <mergeCell ref="G17:H17"/>
    <mergeCell ref="A1:N1"/>
  </mergeCells>
  <conditionalFormatting sqref="B4:F15 H4:N15">
    <cfRule type="containsBlanks" dxfId="6" priority="14">
      <formula>LEN(TRIM(B4))=0</formula>
    </cfRule>
  </conditionalFormatting>
  <conditionalFormatting sqref="I17:N17">
    <cfRule type="containsBlanks" dxfId="5" priority="2">
      <formula>LEN(TRIM(I17))=0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22"/>
  <sheetViews>
    <sheetView tabSelected="1" view="pageBreakPreview" zoomScale="85" zoomScaleNormal="85" zoomScaleSheetLayoutView="85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O4" sqref="O4"/>
    </sheetView>
  </sheetViews>
  <sheetFormatPr defaultRowHeight="15"/>
  <cols>
    <col min="1" max="1" width="15.7109375" customWidth="1"/>
    <col min="2" max="3" width="10.7109375" customWidth="1"/>
    <col min="4" max="4" width="14.7109375" style="37" customWidth="1"/>
    <col min="5" max="7" width="10.7109375" customWidth="1"/>
    <col min="8" max="17" width="12.7109375" customWidth="1"/>
    <col min="18" max="18" width="13.7109375" customWidth="1"/>
    <col min="19" max="19" width="7.7109375" customWidth="1"/>
    <col min="20" max="20" width="8.42578125" customWidth="1"/>
    <col min="21" max="34" width="7.7109375" customWidth="1"/>
    <col min="35" max="39" width="10.7109375" customWidth="1"/>
    <col min="40" max="41" width="15.7109375" customWidth="1"/>
    <col min="42" max="42" width="10.7109375" customWidth="1"/>
    <col min="44" max="44" width="15.7109375" customWidth="1"/>
  </cols>
  <sheetData>
    <row r="1" spans="1:45">
      <c r="A1" s="54" t="s">
        <v>126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45" s="2" customFormat="1" ht="15" customHeight="1">
      <c r="A2" s="53" t="s">
        <v>48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</row>
    <row r="3" spans="1:45" ht="30" customHeight="1">
      <c r="A3" s="5" t="s">
        <v>39</v>
      </c>
      <c r="B3" s="5" t="s">
        <v>14</v>
      </c>
      <c r="C3" s="5" t="s">
        <v>2</v>
      </c>
      <c r="D3" s="27" t="s">
        <v>1</v>
      </c>
      <c r="E3" s="5" t="s">
        <v>19</v>
      </c>
      <c r="F3" s="5" t="s">
        <v>20</v>
      </c>
      <c r="G3" s="5" t="str">
        <f>'Blocos de Coroamento'!J3</f>
        <v>DMT</v>
      </c>
      <c r="H3" s="5" t="s">
        <v>16</v>
      </c>
      <c r="I3" s="39" t="s">
        <v>17</v>
      </c>
      <c r="J3" s="40" t="s">
        <v>21</v>
      </c>
      <c r="K3" s="5" t="s">
        <v>22</v>
      </c>
      <c r="L3" s="5" t="s">
        <v>25</v>
      </c>
      <c r="M3" s="5" t="s">
        <v>26</v>
      </c>
      <c r="N3" s="5" t="s">
        <v>27</v>
      </c>
      <c r="O3" s="5" t="s">
        <v>28</v>
      </c>
      <c r="P3" s="5" t="s">
        <v>31</v>
      </c>
      <c r="Q3" s="5" t="s">
        <v>29</v>
      </c>
      <c r="R3" s="5" t="s">
        <v>30</v>
      </c>
      <c r="AQ3" s="1"/>
      <c r="AR3" s="1"/>
      <c r="AS3" s="1"/>
    </row>
    <row r="4" spans="1:45">
      <c r="A4" s="52" t="s">
        <v>130</v>
      </c>
      <c r="B4" s="26">
        <v>0.14000000000000001</v>
      </c>
      <c r="C4" s="26">
        <v>0.3</v>
      </c>
      <c r="D4" s="26">
        <v>58.2</v>
      </c>
      <c r="E4" s="26">
        <v>0.6</v>
      </c>
      <c r="F4" s="26">
        <v>0.05</v>
      </c>
      <c r="G4" s="21">
        <f>'Blocos de Coroamento'!J4</f>
        <v>10</v>
      </c>
      <c r="H4" s="22">
        <f>B4*D4</f>
        <v>8.1480000000000015</v>
      </c>
      <c r="I4" s="41">
        <f>2*(B4+C4)</f>
        <v>0.88</v>
      </c>
      <c r="J4" s="35">
        <f>(B4+E4)*(C4+F4)*(D4)</f>
        <v>15.073800000000002</v>
      </c>
      <c r="K4" s="22">
        <f>H4</f>
        <v>8.1480000000000015</v>
      </c>
      <c r="L4" s="23">
        <f>0.05*K4</f>
        <v>0.4074000000000001</v>
      </c>
      <c r="M4" s="23">
        <f>B4*C4*D4</f>
        <v>2.4444000000000004</v>
      </c>
      <c r="N4" s="22">
        <f>2*(C4+F4)*D4</f>
        <v>40.74</v>
      </c>
      <c r="O4" s="22">
        <f>(B4+(2*C4))*D4</f>
        <v>43.068000000000005</v>
      </c>
      <c r="P4" s="23">
        <f>(J4-L4-M4)</f>
        <v>12.222000000000001</v>
      </c>
      <c r="Q4" s="23">
        <f t="shared" ref="Q4:Q19" si="0">(1.4*J4)-P4</f>
        <v>8.8813199999999988</v>
      </c>
      <c r="R4" s="24">
        <f>Q4*G4</f>
        <v>88.813199999999995</v>
      </c>
      <c r="AQ4" s="1"/>
      <c r="AR4" s="1"/>
      <c r="AS4" s="1"/>
    </row>
    <row r="5" spans="1:45">
      <c r="A5" s="6" t="s">
        <v>92</v>
      </c>
      <c r="B5" s="26">
        <v>0</v>
      </c>
      <c r="C5" s="26">
        <v>0</v>
      </c>
      <c r="D5" s="26">
        <v>0</v>
      </c>
      <c r="E5" s="3">
        <v>0</v>
      </c>
      <c r="F5" s="3">
        <v>0</v>
      </c>
      <c r="G5" s="21">
        <f t="shared" ref="G5:G6" si="1">$G$4</f>
        <v>10</v>
      </c>
      <c r="H5" s="22">
        <f t="shared" ref="H5:H19" si="2">B5*D5</f>
        <v>0</v>
      </c>
      <c r="I5" s="41">
        <f t="shared" ref="I5:I19" si="3">2*(B5+C5)</f>
        <v>0</v>
      </c>
      <c r="J5" s="35">
        <f t="shared" ref="J5:J19" si="4">(B5+E5)*(C5+F5)*(D5)</f>
        <v>0</v>
      </c>
      <c r="K5" s="22">
        <f>H5</f>
        <v>0</v>
      </c>
      <c r="L5" s="23">
        <f t="shared" ref="L5:L19" si="5">0.05*K5</f>
        <v>0</v>
      </c>
      <c r="M5" s="23">
        <f t="shared" ref="M5:M19" si="6">B5*C5*D5</f>
        <v>0</v>
      </c>
      <c r="N5" s="22">
        <f t="shared" ref="N5:N19" si="7">2*(C5+F5)*D5</f>
        <v>0</v>
      </c>
      <c r="O5" s="22">
        <f t="shared" ref="O5:O19" si="8">(B5+(2*C5))*D5</f>
        <v>0</v>
      </c>
      <c r="P5" s="23">
        <f t="shared" ref="P5:P19" si="9">1.4*(J5-L5-M5)</f>
        <v>0</v>
      </c>
      <c r="Q5" s="23">
        <f t="shared" si="0"/>
        <v>0</v>
      </c>
      <c r="R5" s="24">
        <f t="shared" ref="R5:R19" si="10">Q5*G5</f>
        <v>0</v>
      </c>
      <c r="AQ5" s="1"/>
      <c r="AR5" s="1"/>
      <c r="AS5" s="1"/>
    </row>
    <row r="6" spans="1:45">
      <c r="A6" s="6" t="s">
        <v>119</v>
      </c>
      <c r="B6" s="26">
        <v>0</v>
      </c>
      <c r="C6" s="26">
        <v>0</v>
      </c>
      <c r="D6" s="26">
        <v>0</v>
      </c>
      <c r="E6" s="3">
        <v>0</v>
      </c>
      <c r="F6" s="3">
        <v>0</v>
      </c>
      <c r="G6" s="21">
        <f t="shared" si="1"/>
        <v>10</v>
      </c>
      <c r="H6" s="22">
        <f t="shared" si="2"/>
        <v>0</v>
      </c>
      <c r="I6" s="41">
        <f t="shared" si="3"/>
        <v>0</v>
      </c>
      <c r="J6" s="35">
        <f t="shared" si="4"/>
        <v>0</v>
      </c>
      <c r="K6" s="22">
        <f t="shared" ref="K6:K19" si="11">H6</f>
        <v>0</v>
      </c>
      <c r="L6" s="23">
        <f t="shared" si="5"/>
        <v>0</v>
      </c>
      <c r="M6" s="23">
        <f t="shared" si="6"/>
        <v>0</v>
      </c>
      <c r="N6" s="22">
        <f>2*(C6+F6)*D6</f>
        <v>0</v>
      </c>
      <c r="O6" s="22">
        <f t="shared" si="8"/>
        <v>0</v>
      </c>
      <c r="P6" s="23">
        <f t="shared" si="9"/>
        <v>0</v>
      </c>
      <c r="Q6" s="23">
        <f t="shared" si="0"/>
        <v>0</v>
      </c>
      <c r="R6" s="24">
        <f t="shared" si="10"/>
        <v>0</v>
      </c>
      <c r="AQ6" s="1"/>
      <c r="AR6" s="1"/>
      <c r="AS6" s="1"/>
    </row>
    <row r="7" spans="1:45">
      <c r="A7" s="6" t="s">
        <v>40</v>
      </c>
      <c r="B7" s="26">
        <v>0</v>
      </c>
      <c r="C7" s="26">
        <v>0</v>
      </c>
      <c r="D7" s="26">
        <v>0</v>
      </c>
      <c r="E7" s="3">
        <v>0</v>
      </c>
      <c r="F7" s="3">
        <v>0</v>
      </c>
      <c r="G7" s="21">
        <f t="shared" ref="G7:G10" si="12">$G$4</f>
        <v>10</v>
      </c>
      <c r="H7" s="22">
        <f t="shared" si="2"/>
        <v>0</v>
      </c>
      <c r="I7" s="41">
        <f t="shared" si="3"/>
        <v>0</v>
      </c>
      <c r="J7" s="35">
        <f t="shared" si="4"/>
        <v>0</v>
      </c>
      <c r="K7" s="22">
        <f t="shared" si="11"/>
        <v>0</v>
      </c>
      <c r="L7" s="23">
        <f t="shared" si="5"/>
        <v>0</v>
      </c>
      <c r="M7" s="23">
        <f t="shared" si="6"/>
        <v>0</v>
      </c>
      <c r="N7" s="22">
        <f>2*(C7+F7)*D7</f>
        <v>0</v>
      </c>
      <c r="O7" s="22">
        <f t="shared" si="8"/>
        <v>0</v>
      </c>
      <c r="P7" s="23">
        <f t="shared" si="9"/>
        <v>0</v>
      </c>
      <c r="Q7" s="23">
        <f t="shared" si="0"/>
        <v>0</v>
      </c>
      <c r="R7" s="24">
        <f t="shared" si="10"/>
        <v>0</v>
      </c>
      <c r="AQ7" s="1"/>
    </row>
    <row r="8" spans="1:45">
      <c r="A8" s="6" t="s">
        <v>120</v>
      </c>
      <c r="B8" s="26">
        <v>0</v>
      </c>
      <c r="C8" s="26">
        <v>0</v>
      </c>
      <c r="D8" s="26">
        <v>0</v>
      </c>
      <c r="E8" s="3">
        <f t="shared" ref="E8:E19" si="13">$E$4</f>
        <v>0.6</v>
      </c>
      <c r="F8" s="3">
        <f t="shared" ref="F8:F19" si="14">$F$4</f>
        <v>0.05</v>
      </c>
      <c r="G8" s="21">
        <f t="shared" si="12"/>
        <v>10</v>
      </c>
      <c r="H8" s="22">
        <f t="shared" si="2"/>
        <v>0</v>
      </c>
      <c r="I8" s="41">
        <f t="shared" si="3"/>
        <v>0</v>
      </c>
      <c r="J8" s="35">
        <f t="shared" si="4"/>
        <v>0</v>
      </c>
      <c r="K8" s="22">
        <f t="shared" si="11"/>
        <v>0</v>
      </c>
      <c r="L8" s="23">
        <f t="shared" si="5"/>
        <v>0</v>
      </c>
      <c r="M8" s="23">
        <f t="shared" si="6"/>
        <v>0</v>
      </c>
      <c r="N8" s="22">
        <f t="shared" si="7"/>
        <v>0</v>
      </c>
      <c r="O8" s="22">
        <f t="shared" si="8"/>
        <v>0</v>
      </c>
      <c r="P8" s="23">
        <f t="shared" si="9"/>
        <v>0</v>
      </c>
      <c r="Q8" s="23">
        <f t="shared" si="0"/>
        <v>0</v>
      </c>
      <c r="R8" s="24">
        <f t="shared" si="10"/>
        <v>0</v>
      </c>
      <c r="AQ8" s="1"/>
      <c r="AR8" s="1"/>
      <c r="AS8" s="1"/>
    </row>
    <row r="9" spans="1:45">
      <c r="A9" s="6" t="s">
        <v>93</v>
      </c>
      <c r="B9" s="26">
        <v>0</v>
      </c>
      <c r="C9" s="26">
        <v>0</v>
      </c>
      <c r="D9" s="26">
        <v>0</v>
      </c>
      <c r="E9" s="3">
        <f t="shared" si="13"/>
        <v>0.6</v>
      </c>
      <c r="F9" s="3">
        <f t="shared" si="14"/>
        <v>0.05</v>
      </c>
      <c r="G9" s="21">
        <f t="shared" si="12"/>
        <v>10</v>
      </c>
      <c r="H9" s="22">
        <f t="shared" si="2"/>
        <v>0</v>
      </c>
      <c r="I9" s="41">
        <f t="shared" si="3"/>
        <v>0</v>
      </c>
      <c r="J9" s="35">
        <f t="shared" si="4"/>
        <v>0</v>
      </c>
      <c r="K9" s="22">
        <f t="shared" si="11"/>
        <v>0</v>
      </c>
      <c r="L9" s="23">
        <f t="shared" si="5"/>
        <v>0</v>
      </c>
      <c r="M9" s="23">
        <f t="shared" si="6"/>
        <v>0</v>
      </c>
      <c r="N9" s="22">
        <f t="shared" si="7"/>
        <v>0</v>
      </c>
      <c r="O9" s="22">
        <f t="shared" si="8"/>
        <v>0</v>
      </c>
      <c r="P9" s="23">
        <f t="shared" si="9"/>
        <v>0</v>
      </c>
      <c r="Q9" s="23">
        <f t="shared" si="0"/>
        <v>0</v>
      </c>
      <c r="R9" s="24">
        <f t="shared" si="10"/>
        <v>0</v>
      </c>
      <c r="AQ9" s="1"/>
      <c r="AR9" s="1"/>
      <c r="AS9" s="1"/>
    </row>
    <row r="10" spans="1:45">
      <c r="A10" s="6" t="s">
        <v>94</v>
      </c>
      <c r="B10" s="26">
        <v>0</v>
      </c>
      <c r="C10" s="26">
        <v>0</v>
      </c>
      <c r="D10" s="26">
        <v>0</v>
      </c>
      <c r="E10" s="3">
        <f t="shared" si="13"/>
        <v>0.6</v>
      </c>
      <c r="F10" s="3">
        <f t="shared" si="14"/>
        <v>0.05</v>
      </c>
      <c r="G10" s="21">
        <f t="shared" si="12"/>
        <v>10</v>
      </c>
      <c r="H10" s="22">
        <f t="shared" si="2"/>
        <v>0</v>
      </c>
      <c r="I10" s="41">
        <f t="shared" si="3"/>
        <v>0</v>
      </c>
      <c r="J10" s="35">
        <f t="shared" si="4"/>
        <v>0</v>
      </c>
      <c r="K10" s="22">
        <f t="shared" si="11"/>
        <v>0</v>
      </c>
      <c r="L10" s="23">
        <f t="shared" si="5"/>
        <v>0</v>
      </c>
      <c r="M10" s="23">
        <f t="shared" si="6"/>
        <v>0</v>
      </c>
      <c r="N10" s="22">
        <f t="shared" si="7"/>
        <v>0</v>
      </c>
      <c r="O10" s="22">
        <f t="shared" si="8"/>
        <v>0</v>
      </c>
      <c r="P10" s="23">
        <f t="shared" si="9"/>
        <v>0</v>
      </c>
      <c r="Q10" s="23">
        <f t="shared" si="0"/>
        <v>0</v>
      </c>
      <c r="R10" s="24">
        <f t="shared" si="10"/>
        <v>0</v>
      </c>
      <c r="AQ10" s="1"/>
      <c r="AR10" s="1"/>
      <c r="AS10" s="1"/>
    </row>
    <row r="11" spans="1:45">
      <c r="A11" s="6" t="s">
        <v>95</v>
      </c>
      <c r="B11" s="26">
        <v>0</v>
      </c>
      <c r="C11" s="26">
        <v>0</v>
      </c>
      <c r="D11" s="26">
        <v>0</v>
      </c>
      <c r="E11" s="3">
        <f t="shared" si="13"/>
        <v>0.6</v>
      </c>
      <c r="F11" s="3">
        <f t="shared" si="14"/>
        <v>0.05</v>
      </c>
      <c r="G11" s="21">
        <f>$G$4</f>
        <v>10</v>
      </c>
      <c r="H11" s="22">
        <f t="shared" si="2"/>
        <v>0</v>
      </c>
      <c r="I11" s="41">
        <f t="shared" si="3"/>
        <v>0</v>
      </c>
      <c r="J11" s="35">
        <f t="shared" si="4"/>
        <v>0</v>
      </c>
      <c r="K11" s="22">
        <f t="shared" si="11"/>
        <v>0</v>
      </c>
      <c r="L11" s="23">
        <f t="shared" si="5"/>
        <v>0</v>
      </c>
      <c r="M11" s="23">
        <f t="shared" si="6"/>
        <v>0</v>
      </c>
      <c r="N11" s="22">
        <f t="shared" si="7"/>
        <v>0</v>
      </c>
      <c r="O11" s="22">
        <f t="shared" si="8"/>
        <v>0</v>
      </c>
      <c r="P11" s="23">
        <f t="shared" si="9"/>
        <v>0</v>
      </c>
      <c r="Q11" s="23">
        <f t="shared" si="0"/>
        <v>0</v>
      </c>
      <c r="R11" s="24">
        <f t="shared" si="10"/>
        <v>0</v>
      </c>
      <c r="AQ11" s="1"/>
      <c r="AR11" s="1"/>
      <c r="AS11" s="1"/>
    </row>
    <row r="12" spans="1:45">
      <c r="A12" s="6" t="s">
        <v>41</v>
      </c>
      <c r="B12" s="26">
        <v>0</v>
      </c>
      <c r="C12" s="26">
        <v>0</v>
      </c>
      <c r="D12" s="26">
        <v>0</v>
      </c>
      <c r="E12" s="3">
        <f t="shared" si="13"/>
        <v>0.6</v>
      </c>
      <c r="F12" s="3">
        <f t="shared" si="14"/>
        <v>0.05</v>
      </c>
      <c r="G12" s="21">
        <f t="shared" ref="G12:G19" si="15">$G$4</f>
        <v>10</v>
      </c>
      <c r="H12" s="22">
        <f t="shared" si="2"/>
        <v>0</v>
      </c>
      <c r="I12" s="41">
        <f t="shared" si="3"/>
        <v>0</v>
      </c>
      <c r="J12" s="35">
        <f t="shared" si="4"/>
        <v>0</v>
      </c>
      <c r="K12" s="22">
        <f t="shared" si="11"/>
        <v>0</v>
      </c>
      <c r="L12" s="23">
        <f t="shared" si="5"/>
        <v>0</v>
      </c>
      <c r="M12" s="23">
        <f t="shared" si="6"/>
        <v>0</v>
      </c>
      <c r="N12" s="22">
        <f t="shared" si="7"/>
        <v>0</v>
      </c>
      <c r="O12" s="22">
        <f t="shared" si="8"/>
        <v>0</v>
      </c>
      <c r="P12" s="23">
        <f t="shared" si="9"/>
        <v>0</v>
      </c>
      <c r="Q12" s="23">
        <f t="shared" si="0"/>
        <v>0</v>
      </c>
      <c r="R12" s="24">
        <f t="shared" si="10"/>
        <v>0</v>
      </c>
      <c r="AQ12" s="1"/>
      <c r="AR12" s="1"/>
      <c r="AS12" s="1"/>
    </row>
    <row r="13" spans="1:45">
      <c r="A13" s="6" t="s">
        <v>42</v>
      </c>
      <c r="B13" s="26">
        <v>0</v>
      </c>
      <c r="C13" s="26">
        <v>0</v>
      </c>
      <c r="D13" s="26">
        <v>0</v>
      </c>
      <c r="E13" s="3">
        <f t="shared" si="13"/>
        <v>0.6</v>
      </c>
      <c r="F13" s="3">
        <f t="shared" si="14"/>
        <v>0.05</v>
      </c>
      <c r="G13" s="21">
        <f t="shared" si="15"/>
        <v>10</v>
      </c>
      <c r="H13" s="22">
        <f t="shared" si="2"/>
        <v>0</v>
      </c>
      <c r="I13" s="41">
        <f t="shared" si="3"/>
        <v>0</v>
      </c>
      <c r="J13" s="35">
        <f t="shared" si="4"/>
        <v>0</v>
      </c>
      <c r="K13" s="22">
        <f t="shared" si="11"/>
        <v>0</v>
      </c>
      <c r="L13" s="23">
        <f t="shared" si="5"/>
        <v>0</v>
      </c>
      <c r="M13" s="23">
        <f t="shared" si="6"/>
        <v>0</v>
      </c>
      <c r="N13" s="22">
        <f t="shared" si="7"/>
        <v>0</v>
      </c>
      <c r="O13" s="22">
        <f t="shared" si="8"/>
        <v>0</v>
      </c>
      <c r="P13" s="23">
        <f t="shared" si="9"/>
        <v>0</v>
      </c>
      <c r="Q13" s="23">
        <f t="shared" si="0"/>
        <v>0</v>
      </c>
      <c r="R13" s="24">
        <f t="shared" si="10"/>
        <v>0</v>
      </c>
      <c r="AQ13" s="1"/>
      <c r="AR13" s="1"/>
      <c r="AS13" s="1"/>
    </row>
    <row r="14" spans="1:45">
      <c r="A14" s="6" t="s">
        <v>43</v>
      </c>
      <c r="B14" s="26">
        <v>0</v>
      </c>
      <c r="C14" s="26">
        <v>0</v>
      </c>
      <c r="D14" s="26">
        <v>0</v>
      </c>
      <c r="E14" s="3">
        <f t="shared" si="13"/>
        <v>0.6</v>
      </c>
      <c r="F14" s="3">
        <f t="shared" si="14"/>
        <v>0.05</v>
      </c>
      <c r="G14" s="21">
        <f t="shared" si="15"/>
        <v>10</v>
      </c>
      <c r="H14" s="22">
        <f t="shared" si="2"/>
        <v>0</v>
      </c>
      <c r="I14" s="41">
        <f t="shared" si="3"/>
        <v>0</v>
      </c>
      <c r="J14" s="35">
        <f t="shared" si="4"/>
        <v>0</v>
      </c>
      <c r="K14" s="22">
        <f t="shared" si="11"/>
        <v>0</v>
      </c>
      <c r="L14" s="23">
        <f t="shared" si="5"/>
        <v>0</v>
      </c>
      <c r="M14" s="23">
        <f t="shared" si="6"/>
        <v>0</v>
      </c>
      <c r="N14" s="22">
        <f t="shared" si="7"/>
        <v>0</v>
      </c>
      <c r="O14" s="22">
        <f t="shared" si="8"/>
        <v>0</v>
      </c>
      <c r="P14" s="23">
        <f t="shared" si="9"/>
        <v>0</v>
      </c>
      <c r="Q14" s="23">
        <f t="shared" si="0"/>
        <v>0</v>
      </c>
      <c r="R14" s="24">
        <f t="shared" si="10"/>
        <v>0</v>
      </c>
      <c r="AL14" s="1"/>
      <c r="AM14" s="1"/>
      <c r="AN14" s="1"/>
      <c r="AO14" s="1"/>
      <c r="AP14" s="1"/>
      <c r="AQ14" s="1"/>
      <c r="AR14" s="1"/>
      <c r="AS14" s="1"/>
    </row>
    <row r="15" spans="1:45">
      <c r="A15" s="6" t="s">
        <v>44</v>
      </c>
      <c r="B15" s="26">
        <v>0</v>
      </c>
      <c r="C15" s="26">
        <v>0</v>
      </c>
      <c r="D15" s="26">
        <v>0</v>
      </c>
      <c r="E15" s="3">
        <f t="shared" si="13"/>
        <v>0.6</v>
      </c>
      <c r="F15" s="3">
        <f t="shared" si="14"/>
        <v>0.05</v>
      </c>
      <c r="G15" s="21">
        <f t="shared" si="15"/>
        <v>10</v>
      </c>
      <c r="H15" s="22">
        <f t="shared" si="2"/>
        <v>0</v>
      </c>
      <c r="I15" s="41">
        <f t="shared" si="3"/>
        <v>0</v>
      </c>
      <c r="J15" s="35">
        <f t="shared" si="4"/>
        <v>0</v>
      </c>
      <c r="K15" s="22">
        <f t="shared" si="11"/>
        <v>0</v>
      </c>
      <c r="L15" s="23">
        <f t="shared" si="5"/>
        <v>0</v>
      </c>
      <c r="M15" s="23">
        <f t="shared" si="6"/>
        <v>0</v>
      </c>
      <c r="N15" s="22">
        <f t="shared" si="7"/>
        <v>0</v>
      </c>
      <c r="O15" s="22">
        <f t="shared" si="8"/>
        <v>0</v>
      </c>
      <c r="P15" s="23">
        <f t="shared" si="9"/>
        <v>0</v>
      </c>
      <c r="Q15" s="23">
        <f t="shared" si="0"/>
        <v>0</v>
      </c>
      <c r="R15" s="24">
        <f t="shared" si="10"/>
        <v>0</v>
      </c>
      <c r="AL15" s="1"/>
      <c r="AM15" s="1"/>
      <c r="AN15" s="1"/>
      <c r="AO15" s="1"/>
      <c r="AP15" s="1"/>
      <c r="AQ15" s="1"/>
      <c r="AR15" s="1"/>
      <c r="AS15" s="1"/>
    </row>
    <row r="16" spans="1:45">
      <c r="A16" s="6" t="s">
        <v>96</v>
      </c>
      <c r="B16" s="26">
        <v>0</v>
      </c>
      <c r="C16" s="26">
        <v>0</v>
      </c>
      <c r="D16" s="26">
        <v>0</v>
      </c>
      <c r="E16" s="3">
        <f t="shared" si="13"/>
        <v>0.6</v>
      </c>
      <c r="F16" s="3">
        <f t="shared" si="14"/>
        <v>0.05</v>
      </c>
      <c r="G16" s="21">
        <f t="shared" si="15"/>
        <v>10</v>
      </c>
      <c r="H16" s="22">
        <f t="shared" si="2"/>
        <v>0</v>
      </c>
      <c r="I16" s="41">
        <f t="shared" si="3"/>
        <v>0</v>
      </c>
      <c r="J16" s="35">
        <f t="shared" si="4"/>
        <v>0</v>
      </c>
      <c r="K16" s="22">
        <f t="shared" si="11"/>
        <v>0</v>
      </c>
      <c r="L16" s="23">
        <f t="shared" si="5"/>
        <v>0</v>
      </c>
      <c r="M16" s="23">
        <f t="shared" si="6"/>
        <v>0</v>
      </c>
      <c r="N16" s="22">
        <f t="shared" si="7"/>
        <v>0</v>
      </c>
      <c r="O16" s="22">
        <f t="shared" si="8"/>
        <v>0</v>
      </c>
      <c r="P16" s="23">
        <f t="shared" si="9"/>
        <v>0</v>
      </c>
      <c r="Q16" s="23">
        <f t="shared" si="0"/>
        <v>0</v>
      </c>
      <c r="R16" s="24">
        <f t="shared" si="10"/>
        <v>0</v>
      </c>
      <c r="AL16" s="1"/>
      <c r="AM16" s="1"/>
      <c r="AN16" s="1"/>
      <c r="AO16" s="1"/>
      <c r="AP16" s="1"/>
      <c r="AQ16" s="1"/>
      <c r="AR16" s="1"/>
      <c r="AS16" s="1"/>
    </row>
    <row r="17" spans="1:45">
      <c r="A17" s="6" t="s">
        <v>45</v>
      </c>
      <c r="B17" s="26">
        <v>0</v>
      </c>
      <c r="C17" s="26">
        <v>0</v>
      </c>
      <c r="D17" s="26">
        <v>0</v>
      </c>
      <c r="E17" s="3">
        <f t="shared" si="13"/>
        <v>0.6</v>
      </c>
      <c r="F17" s="3">
        <f t="shared" si="14"/>
        <v>0.05</v>
      </c>
      <c r="G17" s="21">
        <f t="shared" si="15"/>
        <v>10</v>
      </c>
      <c r="H17" s="22">
        <f t="shared" si="2"/>
        <v>0</v>
      </c>
      <c r="I17" s="41">
        <f t="shared" si="3"/>
        <v>0</v>
      </c>
      <c r="J17" s="35">
        <f t="shared" si="4"/>
        <v>0</v>
      </c>
      <c r="K17" s="22">
        <f t="shared" si="11"/>
        <v>0</v>
      </c>
      <c r="L17" s="23">
        <f t="shared" si="5"/>
        <v>0</v>
      </c>
      <c r="M17" s="23">
        <f t="shared" si="6"/>
        <v>0</v>
      </c>
      <c r="N17" s="22">
        <f t="shared" si="7"/>
        <v>0</v>
      </c>
      <c r="O17" s="22">
        <f t="shared" si="8"/>
        <v>0</v>
      </c>
      <c r="P17" s="23">
        <f t="shared" si="9"/>
        <v>0</v>
      </c>
      <c r="Q17" s="23">
        <f t="shared" si="0"/>
        <v>0</v>
      </c>
      <c r="R17" s="24">
        <f t="shared" si="10"/>
        <v>0</v>
      </c>
      <c r="AL17" s="1"/>
      <c r="AM17" s="1"/>
      <c r="AN17" s="1"/>
      <c r="AO17" s="1"/>
      <c r="AP17" s="1"/>
      <c r="AQ17" s="1"/>
      <c r="AR17" s="1"/>
      <c r="AS17" s="1"/>
    </row>
    <row r="18" spans="1:45">
      <c r="A18" s="6" t="s">
        <v>46</v>
      </c>
      <c r="B18" s="26">
        <v>0</v>
      </c>
      <c r="C18" s="26">
        <v>0</v>
      </c>
      <c r="D18" s="26">
        <v>0</v>
      </c>
      <c r="E18" s="3">
        <f t="shared" si="13"/>
        <v>0.6</v>
      </c>
      <c r="F18" s="3">
        <f t="shared" si="14"/>
        <v>0.05</v>
      </c>
      <c r="G18" s="21">
        <f t="shared" si="15"/>
        <v>10</v>
      </c>
      <c r="H18" s="22">
        <f t="shared" si="2"/>
        <v>0</v>
      </c>
      <c r="I18" s="41">
        <f t="shared" si="3"/>
        <v>0</v>
      </c>
      <c r="J18" s="35">
        <f t="shared" si="4"/>
        <v>0</v>
      </c>
      <c r="K18" s="22">
        <f t="shared" si="11"/>
        <v>0</v>
      </c>
      <c r="L18" s="23">
        <f t="shared" si="5"/>
        <v>0</v>
      </c>
      <c r="M18" s="23">
        <f t="shared" si="6"/>
        <v>0</v>
      </c>
      <c r="N18" s="22">
        <f t="shared" si="7"/>
        <v>0</v>
      </c>
      <c r="O18" s="22">
        <f t="shared" si="8"/>
        <v>0</v>
      </c>
      <c r="P18" s="23">
        <f t="shared" si="9"/>
        <v>0</v>
      </c>
      <c r="Q18" s="23">
        <f t="shared" si="0"/>
        <v>0</v>
      </c>
      <c r="R18" s="24">
        <f t="shared" si="10"/>
        <v>0</v>
      </c>
      <c r="AL18" s="1"/>
      <c r="AM18" s="1"/>
      <c r="AN18" s="1"/>
      <c r="AO18" s="1"/>
      <c r="AP18" s="1"/>
      <c r="AQ18" s="1"/>
      <c r="AR18" s="1"/>
      <c r="AS18" s="1"/>
    </row>
    <row r="19" spans="1:45">
      <c r="A19" s="6" t="s">
        <v>47</v>
      </c>
      <c r="B19" s="26">
        <v>0</v>
      </c>
      <c r="C19" s="26">
        <v>0</v>
      </c>
      <c r="D19" s="26">
        <v>0</v>
      </c>
      <c r="E19" s="3">
        <f t="shared" si="13"/>
        <v>0.6</v>
      </c>
      <c r="F19" s="3">
        <f t="shared" si="14"/>
        <v>0.05</v>
      </c>
      <c r="G19" s="21">
        <f t="shared" si="15"/>
        <v>10</v>
      </c>
      <c r="H19" s="22">
        <f t="shared" si="2"/>
        <v>0</v>
      </c>
      <c r="I19" s="41">
        <f t="shared" si="3"/>
        <v>0</v>
      </c>
      <c r="J19" s="35">
        <f t="shared" si="4"/>
        <v>0</v>
      </c>
      <c r="K19" s="22">
        <f t="shared" si="11"/>
        <v>0</v>
      </c>
      <c r="L19" s="23">
        <f t="shared" si="5"/>
        <v>0</v>
      </c>
      <c r="M19" s="23">
        <f t="shared" si="6"/>
        <v>0</v>
      </c>
      <c r="N19" s="22">
        <f t="shared" si="7"/>
        <v>0</v>
      </c>
      <c r="O19" s="22">
        <f t="shared" si="8"/>
        <v>0</v>
      </c>
      <c r="P19" s="23">
        <f t="shared" si="9"/>
        <v>0</v>
      </c>
      <c r="Q19" s="23">
        <f t="shared" si="0"/>
        <v>0</v>
      </c>
      <c r="R19" s="24">
        <f t="shared" si="10"/>
        <v>0</v>
      </c>
      <c r="AL19" s="1"/>
      <c r="AM19" s="1"/>
      <c r="AN19" s="1"/>
      <c r="AO19" s="1"/>
      <c r="AP19" s="1"/>
      <c r="AQ19" s="1"/>
      <c r="AR19" s="1"/>
      <c r="AS19" s="1"/>
    </row>
    <row r="20" spans="1:45">
      <c r="AL20" s="1"/>
      <c r="AM20" s="1"/>
      <c r="AN20" s="1"/>
      <c r="AO20" s="1"/>
      <c r="AP20" s="1"/>
      <c r="AQ20" s="1"/>
      <c r="AR20" s="1"/>
      <c r="AS20" s="1"/>
    </row>
    <row r="21" spans="1:45">
      <c r="AL21" s="1"/>
      <c r="AM21" s="1"/>
      <c r="AN21" s="1"/>
      <c r="AO21" s="1"/>
      <c r="AP21" s="1"/>
      <c r="AQ21" s="1"/>
      <c r="AR21" s="1"/>
      <c r="AS21" s="1"/>
    </row>
    <row r="22" spans="1:45">
      <c r="H22" s="53" t="s">
        <v>0</v>
      </c>
      <c r="I22" s="53"/>
      <c r="J22" s="15">
        <f t="shared" ref="J22:R22" si="16">SUM(J4:J19)</f>
        <v>15.073800000000002</v>
      </c>
      <c r="K22" s="16">
        <f t="shared" si="16"/>
        <v>8.1480000000000015</v>
      </c>
      <c r="L22" s="15">
        <f>SUM(L4:L19)</f>
        <v>0.4074000000000001</v>
      </c>
      <c r="M22" s="15">
        <f>SUM(M4:M19)+10%</f>
        <v>2.5444000000000004</v>
      </c>
      <c r="N22" s="16">
        <f t="shared" si="16"/>
        <v>40.74</v>
      </c>
      <c r="O22" s="16">
        <f t="shared" si="16"/>
        <v>43.068000000000005</v>
      </c>
      <c r="P22" s="15">
        <f t="shared" si="16"/>
        <v>12.222000000000001</v>
      </c>
      <c r="Q22" s="15">
        <f t="shared" si="16"/>
        <v>8.8813199999999988</v>
      </c>
      <c r="R22" s="31">
        <f t="shared" si="16"/>
        <v>88.813199999999995</v>
      </c>
      <c r="AL22" s="1"/>
      <c r="AM22" s="1"/>
      <c r="AN22" s="1"/>
      <c r="AO22" s="1"/>
      <c r="AP22" s="1"/>
      <c r="AQ22" s="1"/>
      <c r="AR22" s="1"/>
      <c r="AS22" s="1"/>
    </row>
  </sheetData>
  <mergeCells count="3">
    <mergeCell ref="A2:R2"/>
    <mergeCell ref="H22:I22"/>
    <mergeCell ref="A1:R1"/>
  </mergeCells>
  <phoneticPr fontId="5" type="noConversion"/>
  <conditionalFormatting sqref="I4:J19 L4:M19 P4:R19 J22:R22 B4:G19">
    <cfRule type="containsBlanks" dxfId="4" priority="8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3"/>
  <sheetViews>
    <sheetView view="pageBreakPreview" zoomScaleNormal="85" zoomScaleSheetLayoutView="10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C5" sqref="C5"/>
    </sheetView>
  </sheetViews>
  <sheetFormatPr defaultRowHeight="15"/>
  <cols>
    <col min="1" max="1" width="15.7109375" customWidth="1"/>
    <col min="2" max="3" width="10.7109375" customWidth="1"/>
    <col min="4" max="4" width="14.7109375" customWidth="1"/>
    <col min="5" max="5" width="14.7109375" style="37" customWidth="1"/>
    <col min="6" max="6" width="10.7109375" style="37" customWidth="1"/>
    <col min="7" max="10" width="12.7109375" customWidth="1"/>
    <col min="11" max="11" width="7.7109375" customWidth="1"/>
    <col min="12" max="12" width="8.42578125" customWidth="1"/>
    <col min="13" max="26" width="7.7109375" customWidth="1"/>
    <col min="27" max="31" width="10.7109375" customWidth="1"/>
    <col min="32" max="33" width="15.7109375" customWidth="1"/>
    <col min="34" max="34" width="10.7109375" customWidth="1"/>
    <col min="36" max="36" width="15.7109375" customWidth="1"/>
  </cols>
  <sheetData>
    <row r="1" spans="1:37">
      <c r="A1" s="54" t="s">
        <v>126</v>
      </c>
      <c r="B1" s="54"/>
      <c r="C1" s="54"/>
      <c r="D1" s="54"/>
      <c r="E1" s="54"/>
      <c r="F1" s="54"/>
      <c r="G1" s="54"/>
      <c r="H1" s="54"/>
      <c r="I1" s="54"/>
      <c r="J1" s="54"/>
    </row>
    <row r="2" spans="1:37" s="2" customFormat="1" ht="15" customHeight="1">
      <c r="A2" s="53" t="s">
        <v>58</v>
      </c>
      <c r="B2" s="53"/>
      <c r="C2" s="53"/>
      <c r="D2" s="53"/>
      <c r="E2" s="53"/>
      <c r="F2" s="53"/>
      <c r="G2" s="53"/>
      <c r="H2" s="53"/>
      <c r="I2" s="53"/>
      <c r="J2" s="53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37" ht="51.75" customHeight="1">
      <c r="A3" s="5" t="s">
        <v>49</v>
      </c>
      <c r="B3" s="5" t="s">
        <v>56</v>
      </c>
      <c r="C3" s="5" t="s">
        <v>57</v>
      </c>
      <c r="D3" s="5" t="s">
        <v>69</v>
      </c>
      <c r="E3" s="27" t="s">
        <v>74</v>
      </c>
      <c r="F3" s="27" t="s">
        <v>19</v>
      </c>
      <c r="G3" s="5" t="s">
        <v>16</v>
      </c>
      <c r="H3" s="39" t="s">
        <v>17</v>
      </c>
      <c r="I3" s="40" t="s">
        <v>26</v>
      </c>
      <c r="J3" s="5" t="s">
        <v>27</v>
      </c>
      <c r="AI3" s="1"/>
      <c r="AJ3" s="1"/>
      <c r="AK3" s="1"/>
    </row>
    <row r="4" spans="1:37">
      <c r="A4" s="52" t="s">
        <v>128</v>
      </c>
      <c r="B4" s="26">
        <v>0.2</v>
      </c>
      <c r="C4" s="26">
        <v>0.2</v>
      </c>
      <c r="D4" s="26">
        <v>1.2</v>
      </c>
      <c r="E4" s="26">
        <v>1.5</v>
      </c>
      <c r="F4" s="26">
        <v>0.2</v>
      </c>
      <c r="G4" s="22">
        <f>B4*C4</f>
        <v>4.0000000000000008E-2</v>
      </c>
      <c r="H4" s="41">
        <f>2*(B4+C4)</f>
        <v>0.8</v>
      </c>
      <c r="I4" s="42">
        <f t="shared" ref="I4:I18" si="0">B4*C4*E4</f>
        <v>6.0000000000000012E-2</v>
      </c>
      <c r="J4" s="22">
        <f>((2*B4)+(2*(C4+F4)))*D4</f>
        <v>1.4400000000000002</v>
      </c>
      <c r="AI4" s="1"/>
      <c r="AJ4" s="1"/>
      <c r="AK4" s="1"/>
    </row>
    <row r="5" spans="1:37">
      <c r="A5" s="6" t="s">
        <v>50</v>
      </c>
      <c r="B5" s="26">
        <v>0</v>
      </c>
      <c r="C5" s="26">
        <v>0</v>
      </c>
      <c r="D5" s="26">
        <v>0</v>
      </c>
      <c r="E5" s="26">
        <v>3.5</v>
      </c>
      <c r="F5" s="26">
        <v>0.2</v>
      </c>
      <c r="G5" s="22">
        <f t="shared" ref="G5:G18" si="1">B5*C5</f>
        <v>0</v>
      </c>
      <c r="H5" s="41">
        <f t="shared" ref="H5:H18" si="2">2*(B5+C5)</f>
        <v>0</v>
      </c>
      <c r="I5" s="42">
        <f t="shared" si="0"/>
        <v>0</v>
      </c>
      <c r="J5" s="22">
        <f t="shared" ref="J5:J18" si="3">((2*B5)+(2*(C5+F5)))*D5</f>
        <v>0</v>
      </c>
      <c r="AI5" s="1"/>
    </row>
    <row r="6" spans="1:37">
      <c r="A6" s="6" t="s">
        <v>97</v>
      </c>
      <c r="B6" s="26">
        <v>0</v>
      </c>
      <c r="C6" s="26">
        <v>0</v>
      </c>
      <c r="D6" s="26">
        <v>0</v>
      </c>
      <c r="E6" s="26">
        <v>3.5</v>
      </c>
      <c r="F6" s="26">
        <v>0.2</v>
      </c>
      <c r="G6" s="22">
        <f t="shared" si="1"/>
        <v>0</v>
      </c>
      <c r="H6" s="41">
        <f t="shared" si="2"/>
        <v>0</v>
      </c>
      <c r="I6" s="42">
        <f t="shared" si="0"/>
        <v>0</v>
      </c>
      <c r="J6" s="22">
        <f t="shared" si="3"/>
        <v>0</v>
      </c>
      <c r="AI6" s="1"/>
      <c r="AJ6" s="1"/>
      <c r="AK6" s="1"/>
    </row>
    <row r="7" spans="1:37">
      <c r="A7" s="6" t="s">
        <v>98</v>
      </c>
      <c r="B7" s="26">
        <v>0</v>
      </c>
      <c r="C7" s="26">
        <v>0</v>
      </c>
      <c r="D7" s="26">
        <v>0</v>
      </c>
      <c r="E7" s="26">
        <v>3.5</v>
      </c>
      <c r="F7" s="26">
        <v>0.2</v>
      </c>
      <c r="G7" s="22">
        <f t="shared" si="1"/>
        <v>0</v>
      </c>
      <c r="H7" s="41">
        <f t="shared" si="2"/>
        <v>0</v>
      </c>
      <c r="I7" s="42">
        <f t="shared" si="0"/>
        <v>0</v>
      </c>
      <c r="J7" s="22">
        <f t="shared" si="3"/>
        <v>0</v>
      </c>
      <c r="AI7" s="1"/>
      <c r="AJ7" s="1"/>
      <c r="AK7" s="1"/>
    </row>
    <row r="8" spans="1:37">
      <c r="A8" s="6" t="s">
        <v>51</v>
      </c>
      <c r="B8" s="26">
        <v>0</v>
      </c>
      <c r="C8" s="26">
        <v>0</v>
      </c>
      <c r="D8" s="26">
        <v>0</v>
      </c>
      <c r="E8" s="26">
        <v>0</v>
      </c>
      <c r="F8" s="26">
        <v>0.2</v>
      </c>
      <c r="G8" s="22">
        <f t="shared" si="1"/>
        <v>0</v>
      </c>
      <c r="H8" s="41">
        <f t="shared" si="2"/>
        <v>0</v>
      </c>
      <c r="I8" s="42">
        <f t="shared" si="0"/>
        <v>0</v>
      </c>
      <c r="J8" s="22">
        <f t="shared" si="3"/>
        <v>0</v>
      </c>
      <c r="AI8" s="1"/>
      <c r="AJ8" s="1"/>
      <c r="AK8" s="1"/>
    </row>
    <row r="9" spans="1:37">
      <c r="A9" s="6" t="s">
        <v>52</v>
      </c>
      <c r="B9" s="26">
        <v>0</v>
      </c>
      <c r="C9" s="26">
        <v>0</v>
      </c>
      <c r="D9" s="26">
        <v>0</v>
      </c>
      <c r="E9" s="26">
        <v>0</v>
      </c>
      <c r="F9" s="26">
        <v>0.2</v>
      </c>
      <c r="G9" s="22">
        <f t="shared" si="1"/>
        <v>0</v>
      </c>
      <c r="H9" s="41">
        <f t="shared" si="2"/>
        <v>0</v>
      </c>
      <c r="I9" s="42">
        <f t="shared" si="0"/>
        <v>0</v>
      </c>
      <c r="J9" s="22">
        <f t="shared" si="3"/>
        <v>0</v>
      </c>
      <c r="AI9" s="1"/>
      <c r="AJ9" s="1"/>
      <c r="AK9" s="1"/>
    </row>
    <row r="10" spans="1:37">
      <c r="A10" s="6" t="s">
        <v>53</v>
      </c>
      <c r="B10" s="26">
        <v>0</v>
      </c>
      <c r="C10" s="26">
        <v>0</v>
      </c>
      <c r="D10" s="26">
        <v>0</v>
      </c>
      <c r="E10" s="26">
        <v>0</v>
      </c>
      <c r="F10" s="26">
        <v>0.2</v>
      </c>
      <c r="G10" s="22">
        <f t="shared" si="1"/>
        <v>0</v>
      </c>
      <c r="H10" s="41">
        <f t="shared" si="2"/>
        <v>0</v>
      </c>
      <c r="I10" s="42">
        <f t="shared" si="0"/>
        <v>0</v>
      </c>
      <c r="J10" s="22">
        <f t="shared" si="3"/>
        <v>0</v>
      </c>
      <c r="AI10" s="1"/>
      <c r="AJ10" s="1"/>
      <c r="AK10" s="1"/>
    </row>
    <row r="11" spans="1:37">
      <c r="A11" s="6" t="s">
        <v>54</v>
      </c>
      <c r="B11" s="26">
        <v>0</v>
      </c>
      <c r="C11" s="26">
        <v>0</v>
      </c>
      <c r="D11" s="26">
        <v>0</v>
      </c>
      <c r="E11" s="26">
        <v>0</v>
      </c>
      <c r="F11" s="26">
        <v>0.2</v>
      </c>
      <c r="G11" s="22">
        <f t="shared" si="1"/>
        <v>0</v>
      </c>
      <c r="H11" s="41">
        <f t="shared" si="2"/>
        <v>0</v>
      </c>
      <c r="I11" s="42">
        <f t="shared" si="0"/>
        <v>0</v>
      </c>
      <c r="J11" s="22">
        <f t="shared" si="3"/>
        <v>0</v>
      </c>
      <c r="AI11" s="1"/>
      <c r="AJ11" s="1"/>
      <c r="AK11" s="1"/>
    </row>
    <row r="12" spans="1:37">
      <c r="A12" s="6" t="s">
        <v>99</v>
      </c>
      <c r="B12" s="26">
        <v>0</v>
      </c>
      <c r="C12" s="26">
        <v>0</v>
      </c>
      <c r="D12" s="26">
        <v>0</v>
      </c>
      <c r="E12" s="26">
        <v>0</v>
      </c>
      <c r="F12" s="26">
        <v>0.2</v>
      </c>
      <c r="G12" s="22">
        <f t="shared" si="1"/>
        <v>0</v>
      </c>
      <c r="H12" s="41">
        <f t="shared" si="2"/>
        <v>0</v>
      </c>
      <c r="I12" s="42">
        <f t="shared" si="0"/>
        <v>0</v>
      </c>
      <c r="J12" s="22">
        <f t="shared" si="3"/>
        <v>0</v>
      </c>
      <c r="AD12" s="1"/>
      <c r="AE12" s="1"/>
      <c r="AF12" s="1"/>
      <c r="AG12" s="1"/>
      <c r="AH12" s="1"/>
      <c r="AI12" s="1"/>
      <c r="AJ12" s="1"/>
      <c r="AK12" s="1"/>
    </row>
    <row r="13" spans="1:37">
      <c r="A13" s="6" t="s">
        <v>100</v>
      </c>
      <c r="B13" s="26">
        <v>0</v>
      </c>
      <c r="C13" s="26">
        <v>0</v>
      </c>
      <c r="D13" s="26">
        <v>0</v>
      </c>
      <c r="E13" s="26">
        <v>0</v>
      </c>
      <c r="F13" s="26">
        <v>0.2</v>
      </c>
      <c r="G13" s="22">
        <f t="shared" si="1"/>
        <v>0</v>
      </c>
      <c r="H13" s="41">
        <f t="shared" si="2"/>
        <v>0</v>
      </c>
      <c r="I13" s="42">
        <f t="shared" si="0"/>
        <v>0</v>
      </c>
      <c r="J13" s="22">
        <f t="shared" si="3"/>
        <v>0</v>
      </c>
      <c r="AD13" s="1"/>
      <c r="AE13" s="1"/>
      <c r="AF13" s="1"/>
      <c r="AG13" s="1"/>
      <c r="AH13" s="1"/>
      <c r="AI13" s="1"/>
      <c r="AJ13" s="1"/>
      <c r="AK13" s="1"/>
    </row>
    <row r="14" spans="1:37">
      <c r="A14" s="6" t="s">
        <v>55</v>
      </c>
      <c r="B14" s="26">
        <v>0</v>
      </c>
      <c r="C14" s="26">
        <v>0</v>
      </c>
      <c r="D14" s="26">
        <v>0</v>
      </c>
      <c r="E14" s="26">
        <v>0</v>
      </c>
      <c r="F14" s="26">
        <v>0.2</v>
      </c>
      <c r="G14" s="22">
        <f t="shared" si="1"/>
        <v>0</v>
      </c>
      <c r="H14" s="41">
        <f t="shared" si="2"/>
        <v>0</v>
      </c>
      <c r="I14" s="42">
        <f t="shared" si="0"/>
        <v>0</v>
      </c>
      <c r="J14" s="22">
        <f t="shared" si="3"/>
        <v>0</v>
      </c>
      <c r="AD14" s="1"/>
      <c r="AE14" s="1"/>
      <c r="AF14" s="1"/>
      <c r="AG14" s="1"/>
      <c r="AH14" s="1"/>
      <c r="AI14" s="1"/>
      <c r="AJ14" s="1"/>
      <c r="AK14" s="1"/>
    </row>
    <row r="15" spans="1:37">
      <c r="A15" s="6" t="s">
        <v>101</v>
      </c>
      <c r="B15" s="26">
        <v>0</v>
      </c>
      <c r="C15" s="26">
        <v>0</v>
      </c>
      <c r="D15" s="26">
        <v>0</v>
      </c>
      <c r="E15" s="26">
        <v>0</v>
      </c>
      <c r="F15" s="26">
        <v>0.2</v>
      </c>
      <c r="G15" s="22">
        <f t="shared" si="1"/>
        <v>0</v>
      </c>
      <c r="H15" s="41">
        <f t="shared" si="2"/>
        <v>0</v>
      </c>
      <c r="I15" s="42">
        <f t="shared" si="0"/>
        <v>0</v>
      </c>
      <c r="J15" s="22">
        <f t="shared" si="3"/>
        <v>0</v>
      </c>
      <c r="AD15" s="1"/>
      <c r="AE15" s="1"/>
      <c r="AF15" s="1"/>
      <c r="AG15" s="1"/>
      <c r="AH15" s="1"/>
      <c r="AI15" s="1"/>
      <c r="AJ15" s="1"/>
      <c r="AK15" s="1"/>
    </row>
    <row r="16" spans="1:37">
      <c r="A16" s="6" t="s">
        <v>102</v>
      </c>
      <c r="B16" s="26">
        <v>0</v>
      </c>
      <c r="C16" s="26">
        <v>0</v>
      </c>
      <c r="D16" s="26">
        <v>0</v>
      </c>
      <c r="E16" s="26">
        <v>0</v>
      </c>
      <c r="F16" s="26">
        <v>0.2</v>
      </c>
      <c r="G16" s="22">
        <f t="shared" si="1"/>
        <v>0</v>
      </c>
      <c r="H16" s="41">
        <f t="shared" si="2"/>
        <v>0</v>
      </c>
      <c r="I16" s="42">
        <f t="shared" si="0"/>
        <v>0</v>
      </c>
      <c r="J16" s="22">
        <f t="shared" si="3"/>
        <v>0</v>
      </c>
      <c r="AD16" s="1"/>
      <c r="AE16" s="1"/>
      <c r="AF16" s="1"/>
      <c r="AG16" s="1"/>
      <c r="AH16" s="1"/>
      <c r="AI16" s="1"/>
      <c r="AJ16" s="1"/>
      <c r="AK16" s="1"/>
    </row>
    <row r="17" spans="1:37">
      <c r="A17" s="6" t="s">
        <v>103</v>
      </c>
      <c r="B17" s="26">
        <v>0</v>
      </c>
      <c r="C17" s="26">
        <v>0</v>
      </c>
      <c r="D17" s="26">
        <v>0</v>
      </c>
      <c r="E17" s="26">
        <v>0</v>
      </c>
      <c r="F17" s="26">
        <v>0.2</v>
      </c>
      <c r="G17" s="22">
        <f t="shared" si="1"/>
        <v>0</v>
      </c>
      <c r="H17" s="41">
        <f t="shared" si="2"/>
        <v>0</v>
      </c>
      <c r="I17" s="42">
        <f t="shared" si="0"/>
        <v>0</v>
      </c>
      <c r="J17" s="22">
        <f t="shared" si="3"/>
        <v>0</v>
      </c>
      <c r="AD17" s="1"/>
      <c r="AE17" s="1"/>
      <c r="AF17" s="1"/>
      <c r="AG17" s="1"/>
      <c r="AH17" s="1"/>
      <c r="AI17" s="1"/>
      <c r="AJ17" s="1"/>
      <c r="AK17" s="1"/>
    </row>
    <row r="18" spans="1:37">
      <c r="A18" s="6" t="s">
        <v>104</v>
      </c>
      <c r="B18" s="26">
        <v>0</v>
      </c>
      <c r="C18" s="26">
        <v>0</v>
      </c>
      <c r="D18" s="26">
        <v>0</v>
      </c>
      <c r="E18" s="26">
        <v>0</v>
      </c>
      <c r="F18" s="26">
        <v>0.2</v>
      </c>
      <c r="G18" s="22">
        <f t="shared" si="1"/>
        <v>0</v>
      </c>
      <c r="H18" s="41">
        <f t="shared" si="2"/>
        <v>0</v>
      </c>
      <c r="I18" s="42">
        <f t="shared" si="0"/>
        <v>0</v>
      </c>
      <c r="J18" s="22">
        <f t="shared" si="3"/>
        <v>0</v>
      </c>
      <c r="AD18" s="1"/>
      <c r="AE18" s="1"/>
      <c r="AF18" s="1"/>
      <c r="AG18" s="1"/>
      <c r="AH18" s="1"/>
      <c r="AI18" s="1"/>
      <c r="AJ18" s="1"/>
      <c r="AK18" s="1"/>
    </row>
    <row r="19" spans="1:37">
      <c r="AD19" s="1"/>
      <c r="AE19" s="1"/>
      <c r="AF19" s="1"/>
      <c r="AG19" s="1"/>
      <c r="AH19" s="1"/>
      <c r="AI19" s="1"/>
      <c r="AJ19" s="1"/>
      <c r="AK19" s="1"/>
    </row>
    <row r="20" spans="1:37">
      <c r="AD20" s="1"/>
      <c r="AE20" s="1"/>
      <c r="AF20" s="1"/>
      <c r="AG20" s="1"/>
      <c r="AH20" s="1"/>
      <c r="AI20" s="1"/>
      <c r="AJ20" s="1"/>
      <c r="AK20" s="1"/>
    </row>
    <row r="21" spans="1:37">
      <c r="G21" s="53" t="s">
        <v>0</v>
      </c>
      <c r="H21" s="53"/>
      <c r="I21" s="15">
        <f>SUM(I4:I18)</f>
        <v>6.0000000000000012E-2</v>
      </c>
      <c r="J21" s="16">
        <f>SUM(J4:J18)</f>
        <v>1.4400000000000002</v>
      </c>
      <c r="AD21" s="1"/>
      <c r="AE21" s="1"/>
      <c r="AF21" s="1"/>
      <c r="AG21" s="1"/>
      <c r="AH21" s="1"/>
      <c r="AI21" s="1"/>
      <c r="AJ21" s="1"/>
      <c r="AK21" s="1"/>
    </row>
    <row r="23" spans="1:37">
      <c r="I23">
        <v>3.6</v>
      </c>
      <c r="J23">
        <v>38.020000000000003</v>
      </c>
    </row>
  </sheetData>
  <mergeCells count="3">
    <mergeCell ref="A2:J2"/>
    <mergeCell ref="G21:H21"/>
    <mergeCell ref="A1:J1"/>
  </mergeCells>
  <phoneticPr fontId="5" type="noConversion"/>
  <conditionalFormatting sqref="B4:F5 D5:E14 I21:J21 E5:F18 B6:E18 H4:I18">
    <cfRule type="containsBlanks" dxfId="3" priority="7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8"/>
  <sheetViews>
    <sheetView view="pageBreakPreview" zoomScale="95" zoomScaleNormal="85" zoomScaleSheetLayoutView="95" workbookViewId="0">
      <pane xSplit="1" ySplit="4" topLeftCell="B5" activePane="bottomRight" state="frozenSplit"/>
      <selection pane="topRight" activeCell="T1" sqref="T1"/>
      <selection pane="bottomLeft" activeCell="A16" sqref="A16"/>
      <selection pane="bottomRight" activeCell="F33" sqref="F33"/>
    </sheetView>
  </sheetViews>
  <sheetFormatPr defaultRowHeight="15"/>
  <cols>
    <col min="1" max="1" width="15.7109375" customWidth="1"/>
    <col min="2" max="3" width="10.7109375" customWidth="1"/>
    <col min="4" max="4" width="14.7109375" style="37" customWidth="1"/>
    <col min="5" max="5" width="14.7109375" customWidth="1"/>
    <col min="6" max="7" width="12.7109375" customWidth="1"/>
    <col min="8" max="9" width="6.7109375" customWidth="1"/>
    <col min="10" max="10" width="8.7109375" customWidth="1"/>
    <col min="11" max="13" width="12.7109375" customWidth="1"/>
    <col min="14" max="14" width="7.7109375" customWidth="1"/>
    <col min="15" max="15" width="8.42578125" customWidth="1"/>
    <col min="16" max="29" width="7.7109375" customWidth="1"/>
    <col min="30" max="34" width="10.7109375" customWidth="1"/>
    <col min="35" max="36" width="15.7109375" customWidth="1"/>
    <col min="37" max="37" width="10.7109375" customWidth="1"/>
    <col min="39" max="39" width="15.7109375" customWidth="1"/>
  </cols>
  <sheetData>
    <row r="1" spans="1:40">
      <c r="A1" s="54" t="s">
        <v>126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40" s="2" customFormat="1" ht="15" customHeight="1">
      <c r="A2" s="53" t="s">
        <v>65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3" spans="1:40" ht="30" customHeight="1">
      <c r="A3" s="58" t="s">
        <v>59</v>
      </c>
      <c r="B3" s="58" t="s">
        <v>14</v>
      </c>
      <c r="C3" s="58" t="s">
        <v>2</v>
      </c>
      <c r="D3" s="60" t="s">
        <v>1</v>
      </c>
      <c r="E3" s="58" t="s">
        <v>69</v>
      </c>
      <c r="F3" s="62" t="s">
        <v>16</v>
      </c>
      <c r="G3" s="64" t="s">
        <v>68</v>
      </c>
      <c r="H3" s="55" t="s">
        <v>73</v>
      </c>
      <c r="I3" s="56"/>
      <c r="J3" s="57"/>
      <c r="K3" s="58" t="s">
        <v>67</v>
      </c>
      <c r="L3" s="58" t="s">
        <v>26</v>
      </c>
      <c r="M3" s="58" t="s">
        <v>66</v>
      </c>
      <c r="AL3" s="1"/>
      <c r="AM3" s="1"/>
      <c r="AN3" s="1"/>
    </row>
    <row r="4" spans="1:40" ht="15" customHeight="1">
      <c r="A4" s="59"/>
      <c r="B4" s="59"/>
      <c r="C4" s="59"/>
      <c r="D4" s="61"/>
      <c r="E4" s="59"/>
      <c r="F4" s="63"/>
      <c r="G4" s="65"/>
      <c r="H4" s="5" t="s">
        <v>70</v>
      </c>
      <c r="I4" s="5" t="s">
        <v>71</v>
      </c>
      <c r="J4" s="5" t="s">
        <v>72</v>
      </c>
      <c r="K4" s="59"/>
      <c r="L4" s="59"/>
      <c r="M4" s="59"/>
      <c r="AL4" s="1"/>
      <c r="AM4" s="1"/>
      <c r="AN4" s="1"/>
    </row>
    <row r="5" spans="1:40">
      <c r="A5" s="6" t="s">
        <v>83</v>
      </c>
      <c r="B5" s="26">
        <v>0.14000000000000001</v>
      </c>
      <c r="C5" s="26">
        <v>0.3</v>
      </c>
      <c r="D5" s="26">
        <v>58.2</v>
      </c>
      <c r="E5" s="26">
        <v>0.6</v>
      </c>
      <c r="F5" s="26">
        <v>0.05</v>
      </c>
      <c r="G5" s="44">
        <f t="shared" ref="G5:G23" si="0">2*C5*D5</f>
        <v>34.92</v>
      </c>
      <c r="H5" s="26">
        <v>0.14000000000000001</v>
      </c>
      <c r="I5" s="26">
        <f>C5</f>
        <v>0.3</v>
      </c>
      <c r="J5" s="28">
        <f>IF(H5="","",H5*I5)</f>
        <v>4.2000000000000003E-2</v>
      </c>
      <c r="K5" s="22">
        <f>F5</f>
        <v>0.05</v>
      </c>
      <c r="L5" s="23">
        <f t="shared" ref="L5:L23" si="1">B5*C5*D5</f>
        <v>2.4444000000000004</v>
      </c>
      <c r="M5" s="23">
        <f t="shared" ref="M5:M23" si="2">F5*E5</f>
        <v>0.03</v>
      </c>
      <c r="AL5" s="1"/>
      <c r="AM5" s="1"/>
      <c r="AN5" s="1"/>
    </row>
    <row r="6" spans="1:40">
      <c r="A6" s="6" t="s">
        <v>84</v>
      </c>
      <c r="B6" s="26">
        <v>0</v>
      </c>
      <c r="C6" s="26">
        <v>0</v>
      </c>
      <c r="D6" s="26">
        <v>0</v>
      </c>
      <c r="E6" s="26">
        <v>0</v>
      </c>
      <c r="F6" s="43">
        <f t="shared" ref="F6:F23" si="3">B6*D6</f>
        <v>0</v>
      </c>
      <c r="G6" s="44">
        <f t="shared" si="0"/>
        <v>0</v>
      </c>
      <c r="H6" s="26">
        <v>0</v>
      </c>
      <c r="I6" s="26">
        <f t="shared" ref="I6:I23" si="4">C6</f>
        <v>0</v>
      </c>
      <c r="J6" s="28">
        <f t="shared" ref="J6:J23" si="5">IF(H6="","",H6*I6)</f>
        <v>0</v>
      </c>
      <c r="K6" s="22">
        <f t="shared" ref="K6:K23" si="6">F6</f>
        <v>0</v>
      </c>
      <c r="L6" s="23">
        <f t="shared" si="1"/>
        <v>0</v>
      </c>
      <c r="M6" s="23">
        <f t="shared" si="2"/>
        <v>0</v>
      </c>
      <c r="AL6" s="1"/>
    </row>
    <row r="7" spans="1:40">
      <c r="A7" s="6" t="s">
        <v>85</v>
      </c>
      <c r="B7" s="26">
        <v>0</v>
      </c>
      <c r="C7" s="26">
        <v>0</v>
      </c>
      <c r="D7" s="26">
        <v>0</v>
      </c>
      <c r="E7" s="26">
        <v>0</v>
      </c>
      <c r="F7" s="43">
        <f t="shared" si="3"/>
        <v>0</v>
      </c>
      <c r="G7" s="44">
        <f t="shared" si="0"/>
        <v>0</v>
      </c>
      <c r="H7" s="26">
        <v>0</v>
      </c>
      <c r="I7" s="26">
        <f t="shared" si="4"/>
        <v>0</v>
      </c>
      <c r="J7" s="28">
        <f t="shared" si="5"/>
        <v>0</v>
      </c>
      <c r="K7" s="22">
        <f t="shared" si="6"/>
        <v>0</v>
      </c>
      <c r="L7" s="23">
        <f t="shared" si="1"/>
        <v>0</v>
      </c>
      <c r="M7" s="23">
        <f t="shared" si="2"/>
        <v>0</v>
      </c>
      <c r="AL7" s="1"/>
      <c r="AM7" s="1"/>
      <c r="AN7" s="1"/>
    </row>
    <row r="8" spans="1:40">
      <c r="A8" s="6" t="s">
        <v>86</v>
      </c>
      <c r="B8" s="26">
        <v>0</v>
      </c>
      <c r="C8" s="26">
        <v>0</v>
      </c>
      <c r="D8" s="26">
        <v>0</v>
      </c>
      <c r="E8" s="26">
        <v>0</v>
      </c>
      <c r="F8" s="43">
        <f t="shared" si="3"/>
        <v>0</v>
      </c>
      <c r="G8" s="44">
        <f t="shared" si="0"/>
        <v>0</v>
      </c>
      <c r="H8" s="26">
        <v>0</v>
      </c>
      <c r="I8" s="26">
        <f t="shared" si="4"/>
        <v>0</v>
      </c>
      <c r="J8" s="28">
        <f t="shared" si="5"/>
        <v>0</v>
      </c>
      <c r="K8" s="22">
        <f t="shared" si="6"/>
        <v>0</v>
      </c>
      <c r="L8" s="23">
        <f t="shared" si="1"/>
        <v>0</v>
      </c>
      <c r="M8" s="23">
        <f t="shared" si="2"/>
        <v>0</v>
      </c>
      <c r="AL8" s="1"/>
      <c r="AM8" s="1"/>
      <c r="AN8" s="1"/>
    </row>
    <row r="9" spans="1:40">
      <c r="A9" s="6" t="s">
        <v>105</v>
      </c>
      <c r="B9" s="26">
        <v>0</v>
      </c>
      <c r="C9" s="26">
        <v>0</v>
      </c>
      <c r="D9" s="26">
        <v>0</v>
      </c>
      <c r="E9" s="26">
        <v>0</v>
      </c>
      <c r="F9" s="43">
        <f t="shared" si="3"/>
        <v>0</v>
      </c>
      <c r="G9" s="44">
        <f t="shared" si="0"/>
        <v>0</v>
      </c>
      <c r="H9" s="26">
        <v>0</v>
      </c>
      <c r="I9" s="26">
        <v>0</v>
      </c>
      <c r="J9" s="28">
        <f t="shared" si="5"/>
        <v>0</v>
      </c>
      <c r="K9" s="22">
        <f t="shared" si="6"/>
        <v>0</v>
      </c>
      <c r="L9" s="23">
        <f t="shared" si="1"/>
        <v>0</v>
      </c>
      <c r="M9" s="23">
        <f t="shared" si="2"/>
        <v>0</v>
      </c>
      <c r="AL9" s="1"/>
      <c r="AM9" s="1"/>
      <c r="AN9" s="1"/>
    </row>
    <row r="10" spans="1:40">
      <c r="A10" s="6" t="s">
        <v>106</v>
      </c>
      <c r="B10" s="26">
        <v>0</v>
      </c>
      <c r="C10" s="26">
        <v>0</v>
      </c>
      <c r="D10" s="26">
        <v>0</v>
      </c>
      <c r="E10" s="26">
        <v>0</v>
      </c>
      <c r="F10" s="43">
        <f t="shared" si="3"/>
        <v>0</v>
      </c>
      <c r="G10" s="44">
        <f t="shared" si="0"/>
        <v>0</v>
      </c>
      <c r="H10" s="26">
        <v>0</v>
      </c>
      <c r="I10" s="26">
        <f t="shared" si="4"/>
        <v>0</v>
      </c>
      <c r="J10" s="28">
        <f t="shared" si="5"/>
        <v>0</v>
      </c>
      <c r="K10" s="22">
        <f t="shared" si="6"/>
        <v>0</v>
      </c>
      <c r="L10" s="23">
        <f t="shared" si="1"/>
        <v>0</v>
      </c>
      <c r="M10" s="23">
        <f t="shared" si="2"/>
        <v>0</v>
      </c>
      <c r="AL10" s="1"/>
      <c r="AM10" s="1"/>
      <c r="AN10" s="1"/>
    </row>
    <row r="11" spans="1:40">
      <c r="A11" s="6" t="s">
        <v>107</v>
      </c>
      <c r="B11" s="26">
        <v>0</v>
      </c>
      <c r="C11" s="26">
        <v>0</v>
      </c>
      <c r="D11" s="26">
        <v>0</v>
      </c>
      <c r="E11" s="26">
        <v>0</v>
      </c>
      <c r="F11" s="43">
        <f t="shared" si="3"/>
        <v>0</v>
      </c>
      <c r="G11" s="44">
        <f t="shared" si="0"/>
        <v>0</v>
      </c>
      <c r="H11" s="26">
        <v>0</v>
      </c>
      <c r="I11" s="26">
        <f t="shared" si="4"/>
        <v>0</v>
      </c>
      <c r="J11" s="28">
        <f t="shared" si="5"/>
        <v>0</v>
      </c>
      <c r="K11" s="22">
        <f t="shared" si="6"/>
        <v>0</v>
      </c>
      <c r="L11" s="23">
        <f t="shared" si="1"/>
        <v>0</v>
      </c>
      <c r="M11" s="23">
        <f t="shared" si="2"/>
        <v>0</v>
      </c>
      <c r="AL11" s="1"/>
      <c r="AM11" s="1"/>
      <c r="AN11" s="1"/>
    </row>
    <row r="12" spans="1:40">
      <c r="A12" s="6" t="s">
        <v>108</v>
      </c>
      <c r="B12" s="26">
        <v>0</v>
      </c>
      <c r="C12" s="26">
        <v>0</v>
      </c>
      <c r="D12" s="26">
        <v>0</v>
      </c>
      <c r="E12" s="26">
        <v>0</v>
      </c>
      <c r="F12" s="43">
        <f t="shared" si="3"/>
        <v>0</v>
      </c>
      <c r="G12" s="44">
        <f t="shared" si="0"/>
        <v>0</v>
      </c>
      <c r="H12" s="26">
        <v>0</v>
      </c>
      <c r="I12" s="26">
        <f t="shared" si="4"/>
        <v>0</v>
      </c>
      <c r="J12" s="28">
        <f t="shared" si="5"/>
        <v>0</v>
      </c>
      <c r="K12" s="22">
        <f t="shared" si="6"/>
        <v>0</v>
      </c>
      <c r="L12" s="23">
        <f t="shared" si="1"/>
        <v>0</v>
      </c>
      <c r="M12" s="23">
        <f t="shared" si="2"/>
        <v>0</v>
      </c>
      <c r="AL12" s="1"/>
      <c r="AM12" s="1"/>
      <c r="AN12" s="1"/>
    </row>
    <row r="13" spans="1:40">
      <c r="A13" s="6" t="s">
        <v>109</v>
      </c>
      <c r="B13" s="26">
        <v>0</v>
      </c>
      <c r="C13" s="26">
        <v>0</v>
      </c>
      <c r="D13" s="26">
        <v>0</v>
      </c>
      <c r="E13" s="26">
        <v>0</v>
      </c>
      <c r="F13" s="43">
        <f t="shared" si="3"/>
        <v>0</v>
      </c>
      <c r="G13" s="44">
        <f t="shared" si="0"/>
        <v>0</v>
      </c>
      <c r="H13" s="26">
        <v>0</v>
      </c>
      <c r="I13" s="26">
        <f t="shared" si="4"/>
        <v>0</v>
      </c>
      <c r="J13" s="28">
        <f t="shared" si="5"/>
        <v>0</v>
      </c>
      <c r="K13" s="22">
        <f t="shared" si="6"/>
        <v>0</v>
      </c>
      <c r="L13" s="23">
        <f t="shared" si="1"/>
        <v>0</v>
      </c>
      <c r="M13" s="23">
        <f t="shared" si="2"/>
        <v>0</v>
      </c>
      <c r="AG13" s="1"/>
      <c r="AH13" s="1"/>
      <c r="AI13" s="1"/>
      <c r="AJ13" s="1"/>
      <c r="AK13" s="1"/>
      <c r="AL13" s="1"/>
      <c r="AM13" s="1"/>
      <c r="AN13" s="1"/>
    </row>
    <row r="14" spans="1:40">
      <c r="A14" s="6" t="s">
        <v>60</v>
      </c>
      <c r="B14" s="26">
        <v>0</v>
      </c>
      <c r="C14" s="26">
        <v>0</v>
      </c>
      <c r="D14" s="26">
        <v>0</v>
      </c>
      <c r="E14" s="26">
        <v>0</v>
      </c>
      <c r="F14" s="43">
        <f t="shared" si="3"/>
        <v>0</v>
      </c>
      <c r="G14" s="44">
        <f t="shared" si="0"/>
        <v>0</v>
      </c>
      <c r="H14" s="26">
        <v>0</v>
      </c>
      <c r="I14" s="26">
        <f t="shared" si="4"/>
        <v>0</v>
      </c>
      <c r="J14" s="28">
        <f t="shared" si="5"/>
        <v>0</v>
      </c>
      <c r="K14" s="22">
        <f t="shared" si="6"/>
        <v>0</v>
      </c>
      <c r="L14" s="23">
        <f t="shared" si="1"/>
        <v>0</v>
      </c>
      <c r="M14" s="23">
        <f t="shared" si="2"/>
        <v>0</v>
      </c>
      <c r="AG14" s="1"/>
      <c r="AH14" s="1"/>
      <c r="AI14" s="1"/>
      <c r="AJ14" s="1"/>
      <c r="AK14" s="1"/>
      <c r="AL14" s="1"/>
      <c r="AM14" s="1"/>
      <c r="AN14" s="1"/>
    </row>
    <row r="15" spans="1:40">
      <c r="A15" s="6" t="s">
        <v>61</v>
      </c>
      <c r="B15" s="26">
        <v>0</v>
      </c>
      <c r="C15" s="26">
        <v>0</v>
      </c>
      <c r="D15" s="26">
        <v>0</v>
      </c>
      <c r="E15" s="26">
        <v>0</v>
      </c>
      <c r="F15" s="43">
        <f t="shared" si="3"/>
        <v>0</v>
      </c>
      <c r="G15" s="44">
        <f t="shared" si="0"/>
        <v>0</v>
      </c>
      <c r="H15" s="26">
        <v>0</v>
      </c>
      <c r="I15" s="26">
        <f t="shared" si="4"/>
        <v>0</v>
      </c>
      <c r="J15" s="28">
        <f t="shared" si="5"/>
        <v>0</v>
      </c>
      <c r="K15" s="22">
        <f t="shared" si="6"/>
        <v>0</v>
      </c>
      <c r="L15" s="23">
        <f t="shared" si="1"/>
        <v>0</v>
      </c>
      <c r="M15" s="23">
        <f t="shared" si="2"/>
        <v>0</v>
      </c>
      <c r="AG15" s="1"/>
      <c r="AH15" s="1"/>
      <c r="AI15" s="1"/>
      <c r="AJ15" s="1"/>
      <c r="AK15" s="1"/>
      <c r="AL15" s="1"/>
      <c r="AM15" s="1"/>
      <c r="AN15" s="1"/>
    </row>
    <row r="16" spans="1:40">
      <c r="A16" s="6" t="s">
        <v>62</v>
      </c>
      <c r="B16" s="26">
        <v>0</v>
      </c>
      <c r="C16" s="26">
        <v>0</v>
      </c>
      <c r="D16" s="26">
        <v>0</v>
      </c>
      <c r="E16" s="26">
        <v>0</v>
      </c>
      <c r="F16" s="43">
        <f t="shared" si="3"/>
        <v>0</v>
      </c>
      <c r="G16" s="44">
        <f t="shared" si="0"/>
        <v>0</v>
      </c>
      <c r="H16" s="26">
        <v>0</v>
      </c>
      <c r="I16" s="26">
        <f t="shared" si="4"/>
        <v>0</v>
      </c>
      <c r="J16" s="28">
        <f t="shared" si="5"/>
        <v>0</v>
      </c>
      <c r="K16" s="22">
        <f t="shared" si="6"/>
        <v>0</v>
      </c>
      <c r="L16" s="23">
        <f t="shared" si="1"/>
        <v>0</v>
      </c>
      <c r="M16" s="23">
        <f t="shared" si="2"/>
        <v>0</v>
      </c>
      <c r="AG16" s="1"/>
      <c r="AH16" s="1"/>
      <c r="AI16" s="1"/>
      <c r="AJ16" s="1"/>
      <c r="AK16" s="1"/>
      <c r="AL16" s="1"/>
      <c r="AM16" s="1"/>
      <c r="AN16" s="1"/>
    </row>
    <row r="17" spans="1:40">
      <c r="A17" s="6" t="s">
        <v>110</v>
      </c>
      <c r="B17" s="26">
        <v>0</v>
      </c>
      <c r="C17" s="26">
        <v>0</v>
      </c>
      <c r="D17" s="26">
        <v>0</v>
      </c>
      <c r="E17" s="26">
        <v>0</v>
      </c>
      <c r="F17" s="43">
        <f t="shared" si="3"/>
        <v>0</v>
      </c>
      <c r="G17" s="44">
        <f t="shared" si="0"/>
        <v>0</v>
      </c>
      <c r="H17" s="26">
        <v>0</v>
      </c>
      <c r="I17" s="26">
        <f t="shared" si="4"/>
        <v>0</v>
      </c>
      <c r="J17" s="28">
        <f t="shared" si="5"/>
        <v>0</v>
      </c>
      <c r="K17" s="22">
        <f t="shared" si="6"/>
        <v>0</v>
      </c>
      <c r="L17" s="23">
        <f t="shared" si="1"/>
        <v>0</v>
      </c>
      <c r="M17" s="23">
        <f t="shared" si="2"/>
        <v>0</v>
      </c>
      <c r="AG17" s="1"/>
      <c r="AH17" s="1"/>
      <c r="AI17" s="1"/>
      <c r="AJ17" s="1"/>
      <c r="AK17" s="1"/>
      <c r="AL17" s="1"/>
      <c r="AM17" s="1"/>
      <c r="AN17" s="1"/>
    </row>
    <row r="18" spans="1:40">
      <c r="A18" s="6" t="s">
        <v>63</v>
      </c>
      <c r="B18" s="26">
        <v>0</v>
      </c>
      <c r="C18" s="26">
        <v>0</v>
      </c>
      <c r="D18" s="26">
        <v>0</v>
      </c>
      <c r="E18" s="26">
        <v>0</v>
      </c>
      <c r="F18" s="43">
        <f t="shared" si="3"/>
        <v>0</v>
      </c>
      <c r="G18" s="44">
        <f t="shared" si="0"/>
        <v>0</v>
      </c>
      <c r="H18" s="26">
        <v>0</v>
      </c>
      <c r="I18" s="26">
        <f t="shared" si="4"/>
        <v>0</v>
      </c>
      <c r="J18" s="28">
        <f t="shared" si="5"/>
        <v>0</v>
      </c>
      <c r="K18" s="22">
        <f t="shared" si="6"/>
        <v>0</v>
      </c>
      <c r="L18" s="23">
        <f t="shared" si="1"/>
        <v>0</v>
      </c>
      <c r="M18" s="23">
        <f t="shared" si="2"/>
        <v>0</v>
      </c>
      <c r="AG18" s="1"/>
      <c r="AH18" s="1"/>
      <c r="AI18" s="1"/>
      <c r="AJ18" s="1"/>
      <c r="AK18" s="1"/>
      <c r="AL18" s="1"/>
      <c r="AM18" s="1"/>
      <c r="AN18" s="1"/>
    </row>
    <row r="19" spans="1:40">
      <c r="A19" s="6" t="s">
        <v>64</v>
      </c>
      <c r="B19" s="26">
        <v>0</v>
      </c>
      <c r="C19" s="26">
        <v>0</v>
      </c>
      <c r="D19" s="26">
        <v>0</v>
      </c>
      <c r="E19" s="26">
        <v>0</v>
      </c>
      <c r="F19" s="43">
        <f t="shared" si="3"/>
        <v>0</v>
      </c>
      <c r="G19" s="44">
        <f t="shared" si="0"/>
        <v>0</v>
      </c>
      <c r="H19" s="26">
        <v>0</v>
      </c>
      <c r="I19" s="26">
        <f t="shared" si="4"/>
        <v>0</v>
      </c>
      <c r="J19" s="28">
        <f t="shared" si="5"/>
        <v>0</v>
      </c>
      <c r="K19" s="22">
        <f t="shared" si="6"/>
        <v>0</v>
      </c>
      <c r="L19" s="23">
        <f t="shared" si="1"/>
        <v>0</v>
      </c>
      <c r="M19" s="23">
        <f t="shared" si="2"/>
        <v>0</v>
      </c>
      <c r="AG19" s="1"/>
      <c r="AH19" s="1"/>
      <c r="AI19" s="1"/>
      <c r="AJ19" s="1"/>
      <c r="AK19" s="1"/>
      <c r="AL19" s="1"/>
      <c r="AM19" s="1"/>
      <c r="AN19" s="1"/>
    </row>
    <row r="20" spans="1:40">
      <c r="A20" s="6" t="s">
        <v>87</v>
      </c>
      <c r="B20" s="26">
        <v>0</v>
      </c>
      <c r="C20" s="26">
        <v>0</v>
      </c>
      <c r="D20" s="26">
        <v>0</v>
      </c>
      <c r="E20" s="26">
        <v>0</v>
      </c>
      <c r="F20" s="43">
        <f t="shared" si="3"/>
        <v>0</v>
      </c>
      <c r="G20" s="44">
        <f t="shared" si="0"/>
        <v>0</v>
      </c>
      <c r="H20" s="26">
        <v>0</v>
      </c>
      <c r="I20" s="26">
        <f t="shared" si="4"/>
        <v>0</v>
      </c>
      <c r="J20" s="28">
        <f t="shared" si="5"/>
        <v>0</v>
      </c>
      <c r="K20" s="22">
        <f t="shared" si="6"/>
        <v>0</v>
      </c>
      <c r="L20" s="23">
        <f t="shared" si="1"/>
        <v>0</v>
      </c>
      <c r="M20" s="23">
        <f t="shared" si="2"/>
        <v>0</v>
      </c>
      <c r="AG20" s="1"/>
      <c r="AH20" s="1"/>
      <c r="AI20" s="1"/>
      <c r="AJ20" s="1"/>
      <c r="AK20" s="1"/>
      <c r="AL20" s="1"/>
      <c r="AM20" s="1"/>
      <c r="AN20" s="1"/>
    </row>
    <row r="21" spans="1:40">
      <c r="A21" s="6" t="s">
        <v>88</v>
      </c>
      <c r="B21" s="26">
        <v>0</v>
      </c>
      <c r="C21" s="26">
        <v>0</v>
      </c>
      <c r="D21" s="26">
        <v>0</v>
      </c>
      <c r="E21" s="26">
        <v>0</v>
      </c>
      <c r="F21" s="43">
        <f t="shared" si="3"/>
        <v>0</v>
      </c>
      <c r="G21" s="44">
        <f t="shared" si="0"/>
        <v>0</v>
      </c>
      <c r="H21" s="26">
        <v>0</v>
      </c>
      <c r="I21" s="26">
        <f t="shared" si="4"/>
        <v>0</v>
      </c>
      <c r="J21" s="28">
        <f t="shared" si="5"/>
        <v>0</v>
      </c>
      <c r="K21" s="22">
        <f t="shared" si="6"/>
        <v>0</v>
      </c>
      <c r="L21" s="23">
        <f t="shared" si="1"/>
        <v>0</v>
      </c>
      <c r="M21" s="23">
        <f t="shared" si="2"/>
        <v>0</v>
      </c>
      <c r="AG21" s="1"/>
      <c r="AH21" s="1"/>
      <c r="AI21" s="1"/>
      <c r="AJ21" s="1"/>
      <c r="AK21" s="1"/>
      <c r="AL21" s="1"/>
      <c r="AM21" s="1"/>
      <c r="AN21" s="1"/>
    </row>
    <row r="22" spans="1:40">
      <c r="A22" s="6" t="s">
        <v>89</v>
      </c>
      <c r="B22" s="26">
        <v>0</v>
      </c>
      <c r="C22" s="26">
        <v>0</v>
      </c>
      <c r="D22" s="26">
        <v>0</v>
      </c>
      <c r="E22" s="26">
        <v>0</v>
      </c>
      <c r="F22" s="43">
        <f t="shared" si="3"/>
        <v>0</v>
      </c>
      <c r="G22" s="44">
        <f t="shared" si="0"/>
        <v>0</v>
      </c>
      <c r="H22" s="26">
        <v>0</v>
      </c>
      <c r="I22" s="26">
        <f t="shared" si="4"/>
        <v>0</v>
      </c>
      <c r="J22" s="28">
        <f t="shared" si="5"/>
        <v>0</v>
      </c>
      <c r="K22" s="22">
        <f t="shared" si="6"/>
        <v>0</v>
      </c>
      <c r="L22" s="23">
        <f t="shared" si="1"/>
        <v>0</v>
      </c>
      <c r="M22" s="23">
        <f t="shared" si="2"/>
        <v>0</v>
      </c>
      <c r="AG22" s="1"/>
      <c r="AH22" s="1"/>
      <c r="AI22" s="1"/>
      <c r="AJ22" s="1"/>
      <c r="AK22" s="1"/>
      <c r="AL22" s="1"/>
      <c r="AM22" s="1"/>
      <c r="AN22" s="1"/>
    </row>
    <row r="23" spans="1:40">
      <c r="A23" s="6" t="s">
        <v>90</v>
      </c>
      <c r="B23" s="26">
        <v>0</v>
      </c>
      <c r="C23" s="26">
        <v>0</v>
      </c>
      <c r="D23" s="26">
        <v>0</v>
      </c>
      <c r="E23" s="26">
        <v>0</v>
      </c>
      <c r="F23" s="43">
        <f t="shared" si="3"/>
        <v>0</v>
      </c>
      <c r="G23" s="44">
        <f t="shared" si="0"/>
        <v>0</v>
      </c>
      <c r="H23" s="26">
        <v>0</v>
      </c>
      <c r="I23" s="26">
        <f t="shared" si="4"/>
        <v>0</v>
      </c>
      <c r="J23" s="28">
        <f t="shared" si="5"/>
        <v>0</v>
      </c>
      <c r="K23" s="22">
        <f t="shared" si="6"/>
        <v>0</v>
      </c>
      <c r="L23" s="23">
        <f t="shared" si="1"/>
        <v>0</v>
      </c>
      <c r="M23" s="23">
        <f t="shared" si="2"/>
        <v>0</v>
      </c>
      <c r="AG23" s="1"/>
      <c r="AH23" s="1"/>
      <c r="AI23" s="1"/>
      <c r="AJ23" s="1"/>
      <c r="AK23" s="1"/>
      <c r="AL23" s="1"/>
      <c r="AM23" s="1"/>
      <c r="AN23" s="1"/>
    </row>
    <row r="24" spans="1:40">
      <c r="AG24" s="1"/>
      <c r="AH24" s="1"/>
      <c r="AI24" s="1"/>
      <c r="AJ24" s="1"/>
      <c r="AK24" s="1"/>
      <c r="AL24" s="1"/>
      <c r="AM24" s="1"/>
      <c r="AN24" s="1"/>
    </row>
    <row r="25" spans="1:40">
      <c r="AG25" s="1"/>
      <c r="AH25" s="1"/>
      <c r="AI25" s="1"/>
      <c r="AJ25" s="1"/>
      <c r="AK25" s="1"/>
      <c r="AL25" s="1"/>
      <c r="AM25" s="1"/>
      <c r="AN25" s="1"/>
    </row>
    <row r="26" spans="1:40">
      <c r="E26" s="53" t="s">
        <v>0</v>
      </c>
      <c r="F26" s="53"/>
      <c r="G26" s="66">
        <f>SUM(G5:G23)+SUM(J5:J23)</f>
        <v>34.962000000000003</v>
      </c>
      <c r="H26" s="67"/>
      <c r="I26" s="67"/>
      <c r="J26" s="68"/>
      <c r="K26" s="16">
        <f>SUM(K5:K23)</f>
        <v>0.05</v>
      </c>
      <c r="L26" s="15">
        <f>SUM(L5:L23)+10%</f>
        <v>2.5444000000000004</v>
      </c>
      <c r="M26" s="15">
        <f>SUM(M5:M23)</f>
        <v>0.03</v>
      </c>
      <c r="AG26" s="1"/>
      <c r="AH26" s="1"/>
      <c r="AI26" s="1"/>
      <c r="AJ26" s="1"/>
      <c r="AK26" s="1"/>
      <c r="AL26" s="1"/>
      <c r="AM26" s="1"/>
      <c r="AN26" s="1"/>
    </row>
    <row r="28" spans="1:40">
      <c r="K28" s="49">
        <f>K26+G26</f>
        <v>35.012</v>
      </c>
    </row>
  </sheetData>
  <mergeCells count="15">
    <mergeCell ref="A1:M1"/>
    <mergeCell ref="A2:M2"/>
    <mergeCell ref="E26:F26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  <mergeCell ref="G26:J26"/>
  </mergeCells>
  <phoneticPr fontId="5" type="noConversion"/>
  <conditionalFormatting sqref="B5:E23 H5:J23 L5:M23 G26 K26:M26">
    <cfRule type="containsBlanks" dxfId="2" priority="29">
      <formula>LEN(TRIM(B5))=0</formula>
    </cfRule>
  </conditionalFormatting>
  <conditionalFormatting sqref="B5:F5">
    <cfRule type="containsBlanks" dxfId="1" priority="1">
      <formula>LEN(TRIM(B5))=0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9"/>
  <sheetViews>
    <sheetView view="pageBreakPreview" zoomScale="124" zoomScaleNormal="85" zoomScaleSheetLayoutView="124" workbookViewId="0">
      <pane xSplit="1" ySplit="3" topLeftCell="B4" activePane="bottomRight" state="frozenSplit"/>
      <selection pane="topRight" activeCell="T1" sqref="T1"/>
      <selection pane="bottomLeft" activeCell="A16" sqref="A16"/>
      <selection pane="bottomRight" activeCell="F8" sqref="F8"/>
    </sheetView>
  </sheetViews>
  <sheetFormatPr defaultRowHeight="15"/>
  <cols>
    <col min="1" max="1" width="15.7109375" customWidth="1"/>
    <col min="2" max="3" width="10.7109375" style="37" customWidth="1"/>
    <col min="4" max="4" width="14.7109375" style="37" customWidth="1"/>
    <col min="5" max="6" width="14.7109375" customWidth="1"/>
    <col min="7" max="11" width="12.7109375" customWidth="1"/>
    <col min="12" max="12" width="7.7109375" customWidth="1"/>
    <col min="13" max="13" width="8.42578125" customWidth="1"/>
    <col min="14" max="27" width="7.7109375" customWidth="1"/>
    <col min="28" max="32" width="10.7109375" customWidth="1"/>
    <col min="33" max="34" width="15.7109375" customWidth="1"/>
    <col min="35" max="35" width="10.7109375" customWidth="1"/>
    <col min="37" max="37" width="15.7109375" customWidth="1"/>
  </cols>
  <sheetData>
    <row r="1" spans="1:38">
      <c r="A1" s="54" t="s">
        <v>126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38" s="2" customFormat="1" ht="15" customHeight="1">
      <c r="A2" s="53" t="s">
        <v>75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3" spans="1:38" ht="30" customHeight="1">
      <c r="A3" s="30" t="s">
        <v>76</v>
      </c>
      <c r="B3" s="38" t="s">
        <v>14</v>
      </c>
      <c r="C3" s="38" t="s">
        <v>80</v>
      </c>
      <c r="D3" s="38" t="s">
        <v>1</v>
      </c>
      <c r="E3" s="30" t="s">
        <v>79</v>
      </c>
      <c r="F3" s="30" t="s">
        <v>81</v>
      </c>
      <c r="G3" s="45" t="s">
        <v>16</v>
      </c>
      <c r="H3" s="46" t="s">
        <v>82</v>
      </c>
      <c r="I3" s="30" t="s">
        <v>78</v>
      </c>
      <c r="J3" s="30" t="s">
        <v>26</v>
      </c>
      <c r="K3" s="30" t="s">
        <v>66</v>
      </c>
      <c r="AJ3" s="1"/>
      <c r="AK3" s="1"/>
      <c r="AL3" s="1"/>
    </row>
    <row r="4" spans="1:38">
      <c r="A4" s="6" t="s">
        <v>113</v>
      </c>
      <c r="B4" s="26">
        <v>2.5299999999999998</v>
      </c>
      <c r="C4" s="26">
        <v>0.12</v>
      </c>
      <c r="D4" s="26">
        <v>5.33</v>
      </c>
      <c r="E4" s="26">
        <v>3.2</v>
      </c>
      <c r="F4" s="26">
        <v>16.96</v>
      </c>
      <c r="G4" s="43">
        <f t="shared" ref="G4" si="0">B4*D4</f>
        <v>13.4849</v>
      </c>
      <c r="H4" s="44">
        <f>F4*C4</f>
        <v>2.0352000000000001</v>
      </c>
      <c r="I4" s="22">
        <f>G4</f>
        <v>13.4849</v>
      </c>
      <c r="J4" s="23">
        <f t="shared" ref="J4" si="1">B4*C4*D4</f>
        <v>1.618188</v>
      </c>
      <c r="K4" s="23">
        <f>G4*E4</f>
        <v>43.151679999999999</v>
      </c>
      <c r="AJ4" s="1"/>
      <c r="AK4" s="1"/>
      <c r="AL4" s="1"/>
    </row>
    <row r="5" spans="1:38">
      <c r="A5" s="6" t="s">
        <v>114</v>
      </c>
      <c r="B5" s="26">
        <v>0</v>
      </c>
      <c r="C5" s="26">
        <v>0</v>
      </c>
      <c r="D5" s="26">
        <v>0</v>
      </c>
      <c r="E5" s="26">
        <v>0</v>
      </c>
      <c r="F5" s="26">
        <v>0</v>
      </c>
      <c r="G5" s="43">
        <f t="shared" ref="G5:G13" si="2">B5*D5</f>
        <v>0</v>
      </c>
      <c r="H5" s="44">
        <f t="shared" ref="H5:H13" si="3">F5*C5</f>
        <v>0</v>
      </c>
      <c r="I5" s="22">
        <f t="shared" ref="I5:I13" si="4">G5</f>
        <v>0</v>
      </c>
      <c r="J5" s="23">
        <f t="shared" ref="J5:J13" si="5">B5*C5*D5</f>
        <v>0</v>
      </c>
      <c r="K5" s="23">
        <f t="shared" ref="K5:K13" si="6">G5*E5</f>
        <v>0</v>
      </c>
      <c r="AJ5" s="1"/>
    </row>
    <row r="6" spans="1:38">
      <c r="A6" s="6" t="s">
        <v>115</v>
      </c>
      <c r="B6" s="26">
        <v>0</v>
      </c>
      <c r="C6" s="26">
        <v>0</v>
      </c>
      <c r="D6" s="26">
        <v>0</v>
      </c>
      <c r="E6" s="26">
        <v>0</v>
      </c>
      <c r="F6" s="26">
        <v>0</v>
      </c>
      <c r="G6" s="43">
        <f t="shared" si="2"/>
        <v>0</v>
      </c>
      <c r="H6" s="44">
        <f t="shared" si="3"/>
        <v>0</v>
      </c>
      <c r="I6" s="22">
        <f t="shared" si="4"/>
        <v>0</v>
      </c>
      <c r="J6" s="23">
        <f t="shared" si="5"/>
        <v>0</v>
      </c>
      <c r="K6" s="23">
        <f t="shared" si="6"/>
        <v>0</v>
      </c>
      <c r="AJ6" s="1"/>
    </row>
    <row r="7" spans="1:38">
      <c r="A7" s="6" t="s">
        <v>116</v>
      </c>
      <c r="B7" s="26">
        <v>0</v>
      </c>
      <c r="C7" s="26">
        <v>0</v>
      </c>
      <c r="D7" s="26">
        <v>4.1900000000000004</v>
      </c>
      <c r="E7" s="26">
        <v>0</v>
      </c>
      <c r="F7" s="26">
        <v>0</v>
      </c>
      <c r="G7" s="43">
        <f t="shared" si="2"/>
        <v>0</v>
      </c>
      <c r="H7" s="44">
        <f t="shared" si="3"/>
        <v>0</v>
      </c>
      <c r="I7" s="22">
        <f t="shared" si="4"/>
        <v>0</v>
      </c>
      <c r="J7" s="23">
        <f t="shared" si="5"/>
        <v>0</v>
      </c>
      <c r="K7" s="23">
        <f t="shared" si="6"/>
        <v>0</v>
      </c>
      <c r="AJ7" s="1"/>
      <c r="AK7" s="1"/>
      <c r="AL7" s="1"/>
    </row>
    <row r="8" spans="1:38">
      <c r="A8" s="6" t="s">
        <v>111</v>
      </c>
      <c r="B8" s="26">
        <v>0</v>
      </c>
      <c r="C8" s="26">
        <v>0</v>
      </c>
      <c r="D8" s="26">
        <v>0</v>
      </c>
      <c r="E8" s="26">
        <v>0</v>
      </c>
      <c r="F8" s="26"/>
      <c r="G8" s="43">
        <f t="shared" si="2"/>
        <v>0</v>
      </c>
      <c r="H8" s="44">
        <f t="shared" si="3"/>
        <v>0</v>
      </c>
      <c r="I8" s="22">
        <f t="shared" si="4"/>
        <v>0</v>
      </c>
      <c r="J8" s="23">
        <f t="shared" si="5"/>
        <v>0</v>
      </c>
      <c r="K8" s="23">
        <f t="shared" si="6"/>
        <v>0</v>
      </c>
      <c r="AJ8" s="1"/>
      <c r="AK8" s="1"/>
      <c r="AL8" s="1"/>
    </row>
    <row r="9" spans="1:38">
      <c r="A9" s="6" t="s">
        <v>112</v>
      </c>
      <c r="B9" s="26">
        <v>0</v>
      </c>
      <c r="C9" s="26">
        <v>0</v>
      </c>
      <c r="D9" s="26">
        <v>0</v>
      </c>
      <c r="E9" s="26">
        <v>0</v>
      </c>
      <c r="F9" s="26"/>
      <c r="G9" s="43">
        <f t="shared" si="2"/>
        <v>0</v>
      </c>
      <c r="H9" s="44">
        <f t="shared" si="3"/>
        <v>0</v>
      </c>
      <c r="I9" s="22">
        <f t="shared" si="4"/>
        <v>0</v>
      </c>
      <c r="J9" s="23">
        <f t="shared" si="5"/>
        <v>0</v>
      </c>
      <c r="K9" s="23">
        <f t="shared" si="6"/>
        <v>0</v>
      </c>
      <c r="AJ9" s="1"/>
      <c r="AK9" s="1"/>
      <c r="AL9" s="1"/>
    </row>
    <row r="10" spans="1:38">
      <c r="A10" s="6" t="s">
        <v>117</v>
      </c>
      <c r="B10" s="26">
        <v>0</v>
      </c>
      <c r="C10" s="26">
        <v>0</v>
      </c>
      <c r="D10" s="26">
        <v>0</v>
      </c>
      <c r="E10" s="26">
        <v>0</v>
      </c>
      <c r="F10" s="26"/>
      <c r="G10" s="43">
        <f t="shared" si="2"/>
        <v>0</v>
      </c>
      <c r="H10" s="44">
        <f t="shared" si="3"/>
        <v>0</v>
      </c>
      <c r="I10" s="22">
        <f t="shared" si="4"/>
        <v>0</v>
      </c>
      <c r="J10" s="23">
        <f t="shared" si="5"/>
        <v>0</v>
      </c>
      <c r="K10" s="23">
        <f t="shared" si="6"/>
        <v>0</v>
      </c>
      <c r="AJ10" s="1"/>
      <c r="AK10" s="1"/>
      <c r="AL10" s="1"/>
    </row>
    <row r="11" spans="1:38">
      <c r="A11" s="6" t="s">
        <v>118</v>
      </c>
      <c r="B11" s="26">
        <v>0</v>
      </c>
      <c r="C11" s="26">
        <v>0</v>
      </c>
      <c r="D11" s="26">
        <v>0</v>
      </c>
      <c r="E11" s="26">
        <v>0</v>
      </c>
      <c r="F11" s="26"/>
      <c r="G11" s="43">
        <f t="shared" si="2"/>
        <v>0</v>
      </c>
      <c r="H11" s="44">
        <f t="shared" si="3"/>
        <v>0</v>
      </c>
      <c r="I11" s="22">
        <f t="shared" si="4"/>
        <v>0</v>
      </c>
      <c r="J11" s="23">
        <f t="shared" si="5"/>
        <v>0</v>
      </c>
      <c r="K11" s="23">
        <f t="shared" si="6"/>
        <v>0</v>
      </c>
      <c r="AJ11" s="1"/>
      <c r="AK11" s="1"/>
      <c r="AL11" s="1"/>
    </row>
    <row r="12" spans="1:38">
      <c r="A12" s="6" t="s">
        <v>77</v>
      </c>
      <c r="B12" s="26">
        <v>0</v>
      </c>
      <c r="C12" s="26">
        <v>0</v>
      </c>
      <c r="D12" s="26">
        <v>0</v>
      </c>
      <c r="E12" s="26">
        <v>0</v>
      </c>
      <c r="F12" s="26"/>
      <c r="G12" s="43">
        <f t="shared" si="2"/>
        <v>0</v>
      </c>
      <c r="H12" s="44">
        <f t="shared" si="3"/>
        <v>0</v>
      </c>
      <c r="I12" s="22">
        <f t="shared" si="4"/>
        <v>0</v>
      </c>
      <c r="J12" s="23">
        <f t="shared" si="5"/>
        <v>0</v>
      </c>
      <c r="K12" s="23">
        <f t="shared" si="6"/>
        <v>0</v>
      </c>
      <c r="AJ12" s="1"/>
      <c r="AK12" s="1"/>
      <c r="AL12" s="1"/>
    </row>
    <row r="13" spans="1:38">
      <c r="A13" s="6" t="s">
        <v>91</v>
      </c>
      <c r="B13" s="26">
        <v>0</v>
      </c>
      <c r="C13" s="26">
        <v>0</v>
      </c>
      <c r="D13" s="26">
        <v>0</v>
      </c>
      <c r="E13" s="26">
        <v>0</v>
      </c>
      <c r="F13" s="26"/>
      <c r="G13" s="43">
        <f t="shared" si="2"/>
        <v>0</v>
      </c>
      <c r="H13" s="44">
        <f t="shared" si="3"/>
        <v>0</v>
      </c>
      <c r="I13" s="22">
        <f t="shared" si="4"/>
        <v>0</v>
      </c>
      <c r="J13" s="23">
        <f t="shared" si="5"/>
        <v>0</v>
      </c>
      <c r="K13" s="23">
        <f t="shared" si="6"/>
        <v>0</v>
      </c>
      <c r="AJ13" s="1"/>
      <c r="AK13" s="1"/>
      <c r="AL13" s="1"/>
    </row>
    <row r="14" spans="1:38">
      <c r="AE14" s="1"/>
      <c r="AF14" s="1"/>
      <c r="AG14" s="1"/>
      <c r="AH14" s="1"/>
      <c r="AI14" s="1"/>
      <c r="AJ14" s="1"/>
      <c r="AK14" s="1"/>
      <c r="AL14" s="1"/>
    </row>
    <row r="15" spans="1:38">
      <c r="AE15" s="1"/>
      <c r="AF15" s="1"/>
      <c r="AG15" s="1"/>
      <c r="AH15" s="1"/>
      <c r="AI15" s="1"/>
      <c r="AJ15" s="1"/>
      <c r="AK15" s="1"/>
      <c r="AL15" s="1"/>
    </row>
    <row r="16" spans="1:38">
      <c r="F16" s="69" t="s">
        <v>0</v>
      </c>
      <c r="G16" s="70"/>
      <c r="H16" s="29">
        <f>SUM(H4:H13)</f>
        <v>2.0352000000000001</v>
      </c>
      <c r="I16" s="16">
        <f>SUM(I4:I13)</f>
        <v>13.4849</v>
      </c>
      <c r="J16" s="15">
        <f>SUM(J4:J13)</f>
        <v>1.618188</v>
      </c>
      <c r="K16" s="15">
        <f>SUM(K4:K13)</f>
        <v>43.151679999999999</v>
      </c>
      <c r="AE16" s="1"/>
      <c r="AF16" s="1"/>
      <c r="AG16" s="1"/>
      <c r="AH16" s="1"/>
      <c r="AI16" s="1"/>
      <c r="AJ16" s="1"/>
      <c r="AK16" s="1"/>
      <c r="AL16" s="1"/>
    </row>
    <row r="17" spans="6:38">
      <c r="AE17" s="1"/>
      <c r="AF17" s="1"/>
      <c r="AG17" s="1"/>
      <c r="AH17" s="1"/>
      <c r="AI17" s="1"/>
      <c r="AJ17" s="1"/>
      <c r="AK17" s="1"/>
      <c r="AL17" s="1"/>
    </row>
    <row r="18" spans="6:38">
      <c r="F18" t="s">
        <v>121</v>
      </c>
      <c r="G18" t="s">
        <v>122</v>
      </c>
      <c r="H18" s="49">
        <f>SUM(H4:I7,H13:I13)</f>
        <v>15.520099999999999</v>
      </c>
      <c r="AE18" s="1"/>
      <c r="AF18" s="1"/>
      <c r="AG18" s="1"/>
      <c r="AH18" s="1"/>
      <c r="AI18" s="1"/>
      <c r="AJ18" s="1"/>
      <c r="AK18" s="1"/>
      <c r="AL18" s="1"/>
    </row>
    <row r="19" spans="6:38">
      <c r="F19" t="s">
        <v>121</v>
      </c>
      <c r="G19" t="s">
        <v>123</v>
      </c>
      <c r="H19" s="49">
        <f>SUM(I4:I7,I13)</f>
        <v>13.4849</v>
      </c>
      <c r="I19" s="50">
        <f>H19*0.12</f>
        <v>1.618188</v>
      </c>
      <c r="AE19" s="1"/>
      <c r="AF19" s="1"/>
      <c r="AG19" s="1"/>
      <c r="AH19" s="1"/>
      <c r="AI19" s="1"/>
      <c r="AJ19" s="1"/>
      <c r="AK19" s="1"/>
      <c r="AL19" s="1"/>
    </row>
    <row r="20" spans="6:38">
      <c r="F20" t="s">
        <v>124</v>
      </c>
      <c r="H20" s="49">
        <f>I16-H19</f>
        <v>0</v>
      </c>
      <c r="AE20" s="1"/>
      <c r="AF20" s="1"/>
      <c r="AG20" s="1"/>
      <c r="AH20" s="1"/>
      <c r="AI20" s="1"/>
      <c r="AJ20" s="1"/>
      <c r="AK20" s="1"/>
      <c r="AL20" s="1"/>
    </row>
    <row r="21" spans="6:38" ht="5.0999999999999996" customHeight="1">
      <c r="AE21" s="1"/>
      <c r="AF21" s="1"/>
      <c r="AG21" s="1"/>
      <c r="AH21" s="1"/>
      <c r="AI21" s="1"/>
      <c r="AJ21" s="1"/>
      <c r="AK21" s="1"/>
      <c r="AL21" s="1"/>
    </row>
    <row r="22" spans="6:38">
      <c r="AE22" s="1"/>
      <c r="AF22" s="1"/>
      <c r="AG22" s="1"/>
      <c r="AH22" s="1"/>
      <c r="AI22" s="1"/>
      <c r="AJ22" s="1"/>
      <c r="AK22" s="1"/>
      <c r="AL22" s="1"/>
    </row>
    <row r="23" spans="6:38">
      <c r="AE23" s="1"/>
      <c r="AF23" s="1"/>
      <c r="AG23" s="1"/>
      <c r="AH23" s="1"/>
      <c r="AI23" s="1"/>
      <c r="AJ23" s="1"/>
      <c r="AK23" s="1"/>
      <c r="AL23" s="1"/>
    </row>
    <row r="24" spans="6:38">
      <c r="AE24" s="1"/>
      <c r="AF24" s="1"/>
      <c r="AG24" s="1"/>
      <c r="AH24" s="1"/>
      <c r="AI24" s="1"/>
      <c r="AJ24" s="1"/>
      <c r="AK24" s="1"/>
      <c r="AL24" s="1"/>
    </row>
    <row r="25" spans="6:38">
      <c r="AE25" s="1"/>
      <c r="AF25" s="1"/>
      <c r="AG25" s="1"/>
      <c r="AH25" s="1"/>
      <c r="AI25" s="1"/>
      <c r="AJ25" s="1"/>
      <c r="AK25" s="1"/>
      <c r="AL25" s="1"/>
    </row>
    <row r="26" spans="6:38">
      <c r="AE26" s="1"/>
      <c r="AF26" s="1"/>
      <c r="AG26" s="1"/>
      <c r="AH26" s="1"/>
      <c r="AI26" s="1"/>
      <c r="AJ26" s="1"/>
      <c r="AK26" s="1"/>
      <c r="AL26" s="1"/>
    </row>
    <row r="27" spans="6:38">
      <c r="AE27" s="1"/>
      <c r="AF27" s="1"/>
      <c r="AG27" s="1"/>
      <c r="AH27" s="1"/>
      <c r="AI27" s="1"/>
      <c r="AJ27" s="1"/>
      <c r="AK27" s="1"/>
      <c r="AL27" s="1"/>
    </row>
    <row r="28" spans="6:38">
      <c r="AE28" s="1"/>
      <c r="AF28" s="1"/>
      <c r="AG28" s="1"/>
      <c r="AH28" s="1"/>
      <c r="AI28" s="1"/>
      <c r="AJ28" s="1"/>
      <c r="AK28" s="1"/>
      <c r="AL28" s="1"/>
    </row>
    <row r="29" spans="6:38">
      <c r="AE29" s="1"/>
      <c r="AF29" s="1"/>
      <c r="AG29" s="1"/>
      <c r="AH29" s="1"/>
      <c r="AI29" s="1"/>
      <c r="AJ29" s="1"/>
      <c r="AK29" s="1"/>
      <c r="AL29" s="1"/>
    </row>
  </sheetData>
  <mergeCells count="3">
    <mergeCell ref="F16:G16"/>
    <mergeCell ref="A2:K2"/>
    <mergeCell ref="A1:K1"/>
  </mergeCells>
  <phoneticPr fontId="5" type="noConversion"/>
  <conditionalFormatting sqref="J4:K13 H16:K16 B4:F13">
    <cfRule type="containsBlanks" dxfId="0" priority="17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10</vt:i4>
      </vt:variant>
    </vt:vector>
  </HeadingPairs>
  <TitlesOfParts>
    <vt:vector size="17" baseType="lpstr">
      <vt:lpstr>Blocos de Coroamento</vt:lpstr>
      <vt:lpstr>Estacas</vt:lpstr>
      <vt:lpstr>Cintas de Fundação</vt:lpstr>
      <vt:lpstr>Pilares</vt:lpstr>
      <vt:lpstr>Vigas</vt:lpstr>
      <vt:lpstr>Lajes</vt:lpstr>
      <vt:lpstr>Plan1</vt:lpstr>
      <vt:lpstr>'Blocos de Coroamento'!Area_de_impressao</vt:lpstr>
      <vt:lpstr>'Cintas de Fundação'!Area_de_impressao</vt:lpstr>
      <vt:lpstr>Estacas!Area_de_impressao</vt:lpstr>
      <vt:lpstr>Pilares!Area_de_impressao</vt:lpstr>
      <vt:lpstr>Vigas!Area_de_impressao</vt:lpstr>
      <vt:lpstr>'Blocos de Coroamento'!Titulos_de_impressao</vt:lpstr>
      <vt:lpstr>'Cintas de Fundação'!Titulos_de_impressao</vt:lpstr>
      <vt:lpstr>Estacas!Titulos_de_impressao</vt:lpstr>
      <vt:lpstr>Pilares!Titulos_de_impressao</vt:lpstr>
      <vt:lpstr>Vigas!Titulos_de_impressao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urb</cp:lastModifiedBy>
  <cp:lastPrinted>2023-07-12T16:11:36Z</cp:lastPrinted>
  <dcterms:created xsi:type="dcterms:W3CDTF">2018-03-26T11:25:45Z</dcterms:created>
  <dcterms:modified xsi:type="dcterms:W3CDTF">2023-10-24T16:28:58Z</dcterms:modified>
</cp:coreProperties>
</file>