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-120" yWindow="-120" windowWidth="20640" windowHeight="11760" tabRatio="886"/>
  </bookViews>
  <sheets>
    <sheet name="Blocos de Coroamento" sheetId="59" r:id="rId1"/>
    <sheet name="Estacas" sheetId="79" r:id="rId2"/>
    <sheet name="Cintas de Fundação" sheetId="80" r:id="rId3"/>
    <sheet name="Pilares" sheetId="84" r:id="rId4"/>
    <sheet name="Vigas" sheetId="85" r:id="rId5"/>
    <sheet name="Lajes" sheetId="86" r:id="rId6"/>
    <sheet name="Plan1" sheetId="87" r:id="rId7"/>
  </sheets>
  <definedNames>
    <definedName name="_xlnm.Print_Area" localSheetId="0">'Blocos de Coroamento'!$A$1:$U$28</definedName>
    <definedName name="_xlnm.Print_Area" localSheetId="2">'Cintas de Fundação'!$A$1:$R$10</definedName>
    <definedName name="_xlnm.Print_Area" localSheetId="1">Estacas!$A$1:$N$27</definedName>
    <definedName name="_xlnm.Print_Area" localSheetId="3">Pilares!$A$1:$J$16</definedName>
    <definedName name="_xlnm.Print_Area" localSheetId="4">Vigas!$A$1:$M$14</definedName>
    <definedName name="_xlnm.Print_Titles" localSheetId="0">'Blocos de Coroamento'!$2:$3</definedName>
    <definedName name="_xlnm.Print_Titles" localSheetId="2">'Cintas de Fundação'!$2:$3</definedName>
    <definedName name="_xlnm.Print_Titles" localSheetId="1">Estacas!$2:$3</definedName>
    <definedName name="_xlnm.Print_Titles" localSheetId="3">Pilares!$2:$3</definedName>
    <definedName name="_xlnm.Print_Titles" localSheetId="4">Vigas!$2:$4</definedName>
  </definedNames>
  <calcPr calcId="125725"/>
</workbook>
</file>

<file path=xl/calcChain.xml><?xml version="1.0" encoding="utf-8"?>
<calcChain xmlns="http://schemas.openxmlformats.org/spreadsheetml/2006/main">
  <c r="P4" i="59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4"/>
  <c r="L14" i="85" l="1"/>
  <c r="I16" i="84"/>
  <c r="B5" i="79"/>
  <c r="K5" s="1"/>
  <c r="F5"/>
  <c r="G5"/>
  <c r="M5" s="1"/>
  <c r="N5" s="1"/>
  <c r="H5"/>
  <c r="J5"/>
  <c r="B6"/>
  <c r="M6" s="1"/>
  <c r="N6" s="1"/>
  <c r="F6"/>
  <c r="G6"/>
  <c r="H6"/>
  <c r="J6"/>
  <c r="B7"/>
  <c r="L7" s="1"/>
  <c r="F7"/>
  <c r="G7"/>
  <c r="H7"/>
  <c r="J7"/>
  <c r="B8"/>
  <c r="K8" s="1"/>
  <c r="F8"/>
  <c r="G8"/>
  <c r="H8"/>
  <c r="B9"/>
  <c r="K9" s="1"/>
  <c r="F9"/>
  <c r="G9"/>
  <c r="M9" s="1"/>
  <c r="N9" s="1"/>
  <c r="H9"/>
  <c r="J9"/>
  <c r="L9"/>
  <c r="B10"/>
  <c r="K10" s="1"/>
  <c r="F10"/>
  <c r="G10"/>
  <c r="H10"/>
  <c r="B11"/>
  <c r="L11" s="1"/>
  <c r="F11"/>
  <c r="G11"/>
  <c r="H11"/>
  <c r="J11"/>
  <c r="B12"/>
  <c r="K12" s="1"/>
  <c r="F12"/>
  <c r="G12"/>
  <c r="H12"/>
  <c r="J12"/>
  <c r="B13"/>
  <c r="K13" s="1"/>
  <c r="F13"/>
  <c r="G13"/>
  <c r="H13"/>
  <c r="J13"/>
  <c r="B14"/>
  <c r="J14" s="1"/>
  <c r="F14"/>
  <c r="G14"/>
  <c r="H14"/>
  <c r="B15"/>
  <c r="L15" s="1"/>
  <c r="F15"/>
  <c r="G15"/>
  <c r="H15"/>
  <c r="B16"/>
  <c r="K16" s="1"/>
  <c r="F16"/>
  <c r="G16"/>
  <c r="M16" s="1"/>
  <c r="N16" s="1"/>
  <c r="H16"/>
  <c r="J16"/>
  <c r="B17"/>
  <c r="L17" s="1"/>
  <c r="F17"/>
  <c r="G17"/>
  <c r="H17"/>
  <c r="J17"/>
  <c r="B18"/>
  <c r="K18" s="1"/>
  <c r="F18"/>
  <c r="G18"/>
  <c r="H18"/>
  <c r="J18"/>
  <c r="B19"/>
  <c r="L19" s="1"/>
  <c r="F19"/>
  <c r="G19"/>
  <c r="H19"/>
  <c r="J19"/>
  <c r="B20"/>
  <c r="K20" s="1"/>
  <c r="F20"/>
  <c r="G20"/>
  <c r="M20" s="1"/>
  <c r="N20" s="1"/>
  <c r="H20"/>
  <c r="B21"/>
  <c r="K21" s="1"/>
  <c r="F21"/>
  <c r="G21"/>
  <c r="H21"/>
  <c r="J21"/>
  <c r="B22"/>
  <c r="K22" s="1"/>
  <c r="F22"/>
  <c r="G22"/>
  <c r="H22"/>
  <c r="B23"/>
  <c r="J23" s="1"/>
  <c r="F23"/>
  <c r="G23"/>
  <c r="H23"/>
  <c r="M23"/>
  <c r="N23" s="1"/>
  <c r="B24"/>
  <c r="K24" s="1"/>
  <c r="F24"/>
  <c r="G24"/>
  <c r="H24"/>
  <c r="J24"/>
  <c r="B25"/>
  <c r="K25" s="1"/>
  <c r="F25"/>
  <c r="G25"/>
  <c r="H25"/>
  <c r="J25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K6" i="59"/>
  <c r="L6"/>
  <c r="R6" s="1"/>
  <c r="M6"/>
  <c r="N6"/>
  <c r="O6" s="1"/>
  <c r="P6"/>
  <c r="K7"/>
  <c r="L7"/>
  <c r="Q7" s="1"/>
  <c r="M7"/>
  <c r="N7"/>
  <c r="O7" s="1"/>
  <c r="P7"/>
  <c r="K8"/>
  <c r="L8"/>
  <c r="Q8" s="1"/>
  <c r="M8"/>
  <c r="N8"/>
  <c r="O8" s="1"/>
  <c r="P8"/>
  <c r="K9"/>
  <c r="L9"/>
  <c r="R9" s="1"/>
  <c r="M9"/>
  <c r="N9"/>
  <c r="O9" s="1"/>
  <c r="P9"/>
  <c r="Q9"/>
  <c r="K10"/>
  <c r="L10"/>
  <c r="R10" s="1"/>
  <c r="M10"/>
  <c r="N10"/>
  <c r="O10" s="1"/>
  <c r="P10"/>
  <c r="Q10"/>
  <c r="K11"/>
  <c r="L11"/>
  <c r="R11" s="1"/>
  <c r="M11"/>
  <c r="N11"/>
  <c r="O11" s="1"/>
  <c r="P11"/>
  <c r="Q11"/>
  <c r="K12"/>
  <c r="L12"/>
  <c r="R12" s="1"/>
  <c r="M12"/>
  <c r="N12"/>
  <c r="O12" s="1"/>
  <c r="P12"/>
  <c r="K13"/>
  <c r="L13"/>
  <c r="R13" s="1"/>
  <c r="M13"/>
  <c r="N13"/>
  <c r="O13" s="1"/>
  <c r="P13"/>
  <c r="Q13"/>
  <c r="K14"/>
  <c r="L14"/>
  <c r="R14" s="1"/>
  <c r="M14"/>
  <c r="N14"/>
  <c r="O14" s="1"/>
  <c r="P14"/>
  <c r="K15"/>
  <c r="L15"/>
  <c r="R15" s="1"/>
  <c r="M15"/>
  <c r="N15"/>
  <c r="O15" s="1"/>
  <c r="P15"/>
  <c r="Q15"/>
  <c r="K16"/>
  <c r="L16"/>
  <c r="R16" s="1"/>
  <c r="M16"/>
  <c r="N16"/>
  <c r="O16" s="1"/>
  <c r="P16"/>
  <c r="K17"/>
  <c r="L17"/>
  <c r="R17" s="1"/>
  <c r="M17"/>
  <c r="N17"/>
  <c r="O17" s="1"/>
  <c r="P17"/>
  <c r="K18"/>
  <c r="L18"/>
  <c r="R18" s="1"/>
  <c r="M18"/>
  <c r="N18"/>
  <c r="O18" s="1"/>
  <c r="P18"/>
  <c r="K19"/>
  <c r="L19"/>
  <c r="R19" s="1"/>
  <c r="M19"/>
  <c r="N19"/>
  <c r="O19" s="1"/>
  <c r="P19"/>
  <c r="K20"/>
  <c r="L20"/>
  <c r="R20" s="1"/>
  <c r="M20"/>
  <c r="N20"/>
  <c r="O20" s="1"/>
  <c r="P20"/>
  <c r="K21"/>
  <c r="L21"/>
  <c r="R21" s="1"/>
  <c r="M21"/>
  <c r="N21"/>
  <c r="O21" s="1"/>
  <c r="P21"/>
  <c r="K22"/>
  <c r="L22"/>
  <c r="R22" s="1"/>
  <c r="M22"/>
  <c r="N22"/>
  <c r="O22" s="1"/>
  <c r="P22"/>
  <c r="K23"/>
  <c r="L23"/>
  <c r="R23" s="1"/>
  <c r="M23"/>
  <c r="N23"/>
  <c r="O23" s="1"/>
  <c r="P23"/>
  <c r="K24"/>
  <c r="L24"/>
  <c r="R24" s="1"/>
  <c r="M24"/>
  <c r="N24"/>
  <c r="O24" s="1"/>
  <c r="P24"/>
  <c r="K25"/>
  <c r="L25"/>
  <c r="Q25" s="1"/>
  <c r="M25"/>
  <c r="N25"/>
  <c r="O25" s="1"/>
  <c r="P25"/>
  <c r="R25"/>
  <c r="J15" i="79" l="1"/>
  <c r="M24"/>
  <c r="N24" s="1"/>
  <c r="L12"/>
  <c r="L5"/>
  <c r="M13"/>
  <c r="N13" s="1"/>
  <c r="J8"/>
  <c r="Q14" i="59"/>
  <c r="M25" i="79"/>
  <c r="N25" s="1"/>
  <c r="L20"/>
  <c r="L16"/>
  <c r="M11"/>
  <c r="N11" s="1"/>
  <c r="M7"/>
  <c r="N7" s="1"/>
  <c r="M19"/>
  <c r="N19" s="1"/>
  <c r="K17"/>
  <c r="M15"/>
  <c r="N15" s="1"/>
  <c r="J10"/>
  <c r="L8"/>
  <c r="M21"/>
  <c r="N21" s="1"/>
  <c r="J20"/>
  <c r="M17"/>
  <c r="N17" s="1"/>
  <c r="M12"/>
  <c r="N12" s="1"/>
  <c r="M8"/>
  <c r="N8" s="1"/>
  <c r="L24"/>
  <c r="J22"/>
  <c r="L25"/>
  <c r="L21"/>
  <c r="K14"/>
  <c r="L13"/>
  <c r="K6"/>
  <c r="K23"/>
  <c r="L22"/>
  <c r="K19"/>
  <c r="L18"/>
  <c r="K15"/>
  <c r="L14"/>
  <c r="K11"/>
  <c r="L10"/>
  <c r="K7"/>
  <c r="L6"/>
  <c r="L23"/>
  <c r="M22"/>
  <c r="N22" s="1"/>
  <c r="M18"/>
  <c r="N18" s="1"/>
  <c r="M14"/>
  <c r="N14" s="1"/>
  <c r="M10"/>
  <c r="N10" s="1"/>
  <c r="Q12" i="59"/>
  <c r="T14"/>
  <c r="U14" s="1"/>
  <c r="T12"/>
  <c r="U12" s="1"/>
  <c r="T10"/>
  <c r="U10" s="1"/>
  <c r="T24"/>
  <c r="U24" s="1"/>
  <c r="T7"/>
  <c r="U7" s="1"/>
  <c r="T8"/>
  <c r="U8" s="1"/>
  <c r="T25"/>
  <c r="U25" s="1"/>
  <c r="T6"/>
  <c r="U6" s="1"/>
  <c r="Q24"/>
  <c r="Q23"/>
  <c r="Q22"/>
  <c r="Q21"/>
  <c r="Q20"/>
  <c r="Q19"/>
  <c r="Q18"/>
  <c r="Q17"/>
  <c r="Q16"/>
  <c r="T23"/>
  <c r="U23" s="1"/>
  <c r="T22"/>
  <c r="U22" s="1"/>
  <c r="T21"/>
  <c r="U21" s="1"/>
  <c r="T20"/>
  <c r="U20" s="1"/>
  <c r="T19"/>
  <c r="U19" s="1"/>
  <c r="T18"/>
  <c r="U18" s="1"/>
  <c r="T17"/>
  <c r="U17" s="1"/>
  <c r="T16"/>
  <c r="U16" s="1"/>
  <c r="T15"/>
  <c r="U15" s="1"/>
  <c r="T13"/>
  <c r="U13" s="1"/>
  <c r="T9"/>
  <c r="U9" s="1"/>
  <c r="T11"/>
  <c r="U11" s="1"/>
  <c r="Q6"/>
  <c r="R8"/>
  <c r="R7"/>
  <c r="I6" i="85"/>
  <c r="I7"/>
  <c r="I8"/>
  <c r="I9"/>
  <c r="I10"/>
  <c r="I11"/>
  <c r="I12"/>
  <c r="F6"/>
  <c r="F7"/>
  <c r="F8"/>
  <c r="F9"/>
  <c r="F10"/>
  <c r="F11"/>
  <c r="F12"/>
  <c r="F5"/>
  <c r="G10" i="84"/>
  <c r="H10"/>
  <c r="I10"/>
  <c r="J10"/>
  <c r="G11"/>
  <c r="H11"/>
  <c r="I11"/>
  <c r="J11"/>
  <c r="G12"/>
  <c r="H12"/>
  <c r="I12"/>
  <c r="J12"/>
  <c r="G13"/>
  <c r="H13"/>
  <c r="I13"/>
  <c r="J13"/>
  <c r="J4" l="1"/>
  <c r="I4"/>
  <c r="O4" i="80" l="1"/>
  <c r="M4"/>
  <c r="N4"/>
  <c r="I27" i="79" l="1"/>
  <c r="J4" i="80"/>
  <c r="M4" i="59"/>
  <c r="I5" i="85" l="1"/>
  <c r="G5" i="84"/>
  <c r="H5"/>
  <c r="I5"/>
  <c r="J5"/>
  <c r="G6"/>
  <c r="H6"/>
  <c r="I6"/>
  <c r="J6"/>
  <c r="G7"/>
  <c r="H7"/>
  <c r="I7"/>
  <c r="J7"/>
  <c r="G8"/>
  <c r="H8"/>
  <c r="I8"/>
  <c r="J8"/>
  <c r="G9"/>
  <c r="H9"/>
  <c r="I9"/>
  <c r="J9"/>
  <c r="J16" l="1"/>
  <c r="M5" i="59"/>
  <c r="G5" i="86" l="1"/>
  <c r="I5" s="1"/>
  <c r="H5"/>
  <c r="J5"/>
  <c r="G6"/>
  <c r="I6" s="1"/>
  <c r="H6"/>
  <c r="J6"/>
  <c r="G7"/>
  <c r="I7" s="1"/>
  <c r="H7"/>
  <c r="J7"/>
  <c r="G8"/>
  <c r="I8" s="1"/>
  <c r="H8"/>
  <c r="J8"/>
  <c r="G9"/>
  <c r="I9" s="1"/>
  <c r="H9"/>
  <c r="J9"/>
  <c r="G10"/>
  <c r="I10" s="1"/>
  <c r="H10"/>
  <c r="J10"/>
  <c r="G11"/>
  <c r="I11" s="1"/>
  <c r="H11"/>
  <c r="J11"/>
  <c r="G12"/>
  <c r="I12" s="1"/>
  <c r="H12"/>
  <c r="J12"/>
  <c r="G13"/>
  <c r="K13" s="1"/>
  <c r="H13"/>
  <c r="J13"/>
  <c r="N10" i="80" l="1"/>
  <c r="M10"/>
  <c r="K11" i="86"/>
  <c r="M28" i="59"/>
  <c r="K12" i="86"/>
  <c r="K6"/>
  <c r="K9"/>
  <c r="I13"/>
  <c r="K10"/>
  <c r="K8"/>
  <c r="K7"/>
  <c r="K5"/>
  <c r="H4"/>
  <c r="J4"/>
  <c r="G4"/>
  <c r="K4" s="1"/>
  <c r="J6" i="85"/>
  <c r="J7"/>
  <c r="J8"/>
  <c r="J9"/>
  <c r="J10"/>
  <c r="J11"/>
  <c r="J12"/>
  <c r="J5"/>
  <c r="G6"/>
  <c r="G7"/>
  <c r="G8"/>
  <c r="G9"/>
  <c r="G10"/>
  <c r="G11"/>
  <c r="G12"/>
  <c r="G5"/>
  <c r="K6"/>
  <c r="K7"/>
  <c r="K8"/>
  <c r="K9"/>
  <c r="K10"/>
  <c r="M11"/>
  <c r="K12"/>
  <c r="L6"/>
  <c r="L7"/>
  <c r="L8"/>
  <c r="L9"/>
  <c r="L10"/>
  <c r="L11"/>
  <c r="L12"/>
  <c r="L5"/>
  <c r="K5"/>
  <c r="G4" i="84"/>
  <c r="H4"/>
  <c r="I4" i="80"/>
  <c r="H4"/>
  <c r="K4" s="1"/>
  <c r="L4" s="1"/>
  <c r="P4" s="1"/>
  <c r="G4"/>
  <c r="G3"/>
  <c r="F4" i="79"/>
  <c r="F3"/>
  <c r="G4"/>
  <c r="C3"/>
  <c r="B4"/>
  <c r="B3"/>
  <c r="A3"/>
  <c r="A4"/>
  <c r="L10" i="80" l="1"/>
  <c r="G14" i="85"/>
  <c r="K4" i="79"/>
  <c r="K27" s="1"/>
  <c r="L4"/>
  <c r="L27" s="1"/>
  <c r="K16" i="86"/>
  <c r="H16"/>
  <c r="J10" i="80"/>
  <c r="J4" i="79"/>
  <c r="J27" s="1"/>
  <c r="J16" i="86"/>
  <c r="I4"/>
  <c r="K11" i="85"/>
  <c r="M9"/>
  <c r="M12"/>
  <c r="M8"/>
  <c r="M7"/>
  <c r="M5"/>
  <c r="M10"/>
  <c r="M6"/>
  <c r="M4" i="79"/>
  <c r="M27" s="1"/>
  <c r="O10" i="80"/>
  <c r="K10"/>
  <c r="H4" i="79"/>
  <c r="P10" i="80" l="1"/>
  <c r="H19" i="86"/>
  <c r="I19" s="1"/>
  <c r="H18"/>
  <c r="N4" i="79"/>
  <c r="N27" s="1"/>
  <c r="I16" i="86"/>
  <c r="H20" s="1"/>
  <c r="K14" i="85"/>
  <c r="K16" s="1"/>
  <c r="M14"/>
  <c r="Q4" i="80"/>
  <c r="Q10" l="1"/>
  <c r="R4"/>
  <c r="R10" s="1"/>
  <c r="K5" i="59" l="1"/>
  <c r="P5"/>
  <c r="N5"/>
  <c r="O5" s="1"/>
  <c r="N4"/>
  <c r="O4" s="1"/>
  <c r="P28" l="1"/>
  <c r="O28"/>
  <c r="N28"/>
  <c r="T5"/>
  <c r="U5" s="1"/>
  <c r="S28" l="1"/>
  <c r="L5"/>
  <c r="R5" s="1"/>
  <c r="L4"/>
  <c r="K4"/>
  <c r="T4" l="1"/>
  <c r="U4" s="1"/>
  <c r="U28" s="1"/>
  <c r="R4"/>
  <c r="R28" s="1"/>
  <c r="Q4"/>
  <c r="Q5"/>
  <c r="T28" l="1"/>
  <c r="Q28"/>
</calcChain>
</file>

<file path=xl/sharedStrings.xml><?xml version="1.0" encoding="utf-8"?>
<sst xmlns="http://schemas.openxmlformats.org/spreadsheetml/2006/main" count="160" uniqueCount="111">
  <si>
    <t>TOTAL</t>
  </si>
  <si>
    <t>Comprimento</t>
  </si>
  <si>
    <t>Altura</t>
  </si>
  <si>
    <t>Bloco de Coroamento</t>
  </si>
  <si>
    <t>Largura</t>
  </si>
  <si>
    <t>BLOCOS DE COROAMENTO</t>
  </si>
  <si>
    <t>Área Real 
em Planta</t>
  </si>
  <si>
    <t>Perímetro Real</t>
  </si>
  <si>
    <t>Folga no Comprimento</t>
  </si>
  <si>
    <t>Folga na Largura</t>
  </si>
  <si>
    <t>Folga na Altura</t>
  </si>
  <si>
    <t>Volume de Escavação</t>
  </si>
  <si>
    <t>Área de Compactação</t>
  </si>
  <si>
    <t>Diâmetro Estaca</t>
  </si>
  <si>
    <t>nº de Estacas</t>
  </si>
  <si>
    <t>Volume de Lastro</t>
  </si>
  <si>
    <t>Volume de Concreto</t>
  </si>
  <si>
    <t>Área Forma Lateral</t>
  </si>
  <si>
    <t>Pintura Asfáltica</t>
  </si>
  <si>
    <t>Carga</t>
  </si>
  <si>
    <t>Transporte</t>
  </si>
  <si>
    <t>Volume de Reaterro</t>
  </si>
  <si>
    <t>DMT</t>
  </si>
  <si>
    <t>Arrasamento Estacas</t>
  </si>
  <si>
    <t>ESTACAS</t>
  </si>
  <si>
    <t>Profundidade Estaca</t>
  </si>
  <si>
    <t>Sobreconsumo</t>
  </si>
  <si>
    <t>Mobilização e Desmobilização</t>
  </si>
  <si>
    <t>Cinta de Fundação</t>
  </si>
  <si>
    <t>CINTAS DE FUNDAÇÃO</t>
  </si>
  <si>
    <t>Pilar</t>
  </si>
  <si>
    <t>Dimensão Direção x</t>
  </si>
  <si>
    <t>Dimensão Direção y</t>
  </si>
  <si>
    <t>PILARES</t>
  </si>
  <si>
    <t>Viga</t>
  </si>
  <si>
    <t>VIGAS</t>
  </si>
  <si>
    <t>Volume de Escoramento</t>
  </si>
  <si>
    <t>Forma de Fundo Vigas</t>
  </si>
  <si>
    <t>Forma Lateral Vigas</t>
  </si>
  <si>
    <t>Pé-Direito Abaixo da Viga</t>
  </si>
  <si>
    <t>Comp</t>
  </si>
  <si>
    <t>Alt</t>
  </si>
  <si>
    <t>Área</t>
  </si>
  <si>
    <t>Forma Lateral 
Encontro com Pilar</t>
  </si>
  <si>
    <t>Pé-Direito até o Topo do Pilar</t>
  </si>
  <si>
    <t>LAJES</t>
  </si>
  <si>
    <t>Laje</t>
  </si>
  <si>
    <t>L5</t>
  </si>
  <si>
    <t>Forma de Fundo Lajes</t>
  </si>
  <si>
    <t>Pé-Direito Abaixo da Laje</t>
  </si>
  <si>
    <t>Espessura</t>
  </si>
  <si>
    <t>Perímetro para Forma Lateral</t>
  </si>
  <si>
    <t>Forma Lateral Lajes</t>
  </si>
  <si>
    <t>L101</t>
  </si>
  <si>
    <t>L2</t>
  </si>
  <si>
    <t>L3</t>
  </si>
  <si>
    <t>L1c</t>
  </si>
  <si>
    <t>L1d</t>
  </si>
  <si>
    <t>L4a</t>
  </si>
  <si>
    <t>L4b</t>
  </si>
  <si>
    <t>maciça</t>
  </si>
  <si>
    <t>forma total</t>
  </si>
  <si>
    <t>fundo</t>
  </si>
  <si>
    <t>prémoldada</t>
  </si>
  <si>
    <t>BANCA</t>
  </si>
  <si>
    <t>VB1</t>
  </si>
  <si>
    <t>VB2</t>
  </si>
  <si>
    <t>VB3</t>
  </si>
  <si>
    <t>VB4</t>
  </si>
  <si>
    <t xml:space="preserve">Execução Estaca </t>
  </si>
  <si>
    <t>L1</t>
  </si>
  <si>
    <t>BT1</t>
  </si>
  <si>
    <t>BT2</t>
  </si>
  <si>
    <t>BT3</t>
  </si>
  <si>
    <t>BT4</t>
  </si>
  <si>
    <t>BT5</t>
  </si>
  <si>
    <t>BT6</t>
  </si>
  <si>
    <t>BT7</t>
  </si>
  <si>
    <t>BT8</t>
  </si>
  <si>
    <t>BT9</t>
  </si>
  <si>
    <t>BT10</t>
  </si>
  <si>
    <t>BT11</t>
  </si>
  <si>
    <t>BT12</t>
  </si>
  <si>
    <t>BT13</t>
  </si>
  <si>
    <t>BT14</t>
  </si>
  <si>
    <t>BT15</t>
  </si>
  <si>
    <t>BT16</t>
  </si>
  <si>
    <t>BT17</t>
  </si>
  <si>
    <t>BT18</t>
  </si>
  <si>
    <t>BT19</t>
  </si>
  <si>
    <t>BT20</t>
  </si>
  <si>
    <t>BT21</t>
  </si>
  <si>
    <t>BT22</t>
  </si>
  <si>
    <t>PT1</t>
  </si>
  <si>
    <t>PT2</t>
  </si>
  <si>
    <t>PT3</t>
  </si>
  <si>
    <t>PT4</t>
  </si>
  <si>
    <t>PT5</t>
  </si>
  <si>
    <t>PT6</t>
  </si>
  <si>
    <t>PT7</t>
  </si>
  <si>
    <t>PT8</t>
  </si>
  <si>
    <t>PT9</t>
  </si>
  <si>
    <t>PT10</t>
  </si>
  <si>
    <t>VT2</t>
  </si>
  <si>
    <t>VT3</t>
  </si>
  <si>
    <t>VT4</t>
  </si>
  <si>
    <t>VT5</t>
  </si>
  <si>
    <t>VT6</t>
  </si>
  <si>
    <t>VT7</t>
  </si>
  <si>
    <t>VT8</t>
  </si>
  <si>
    <t>VT9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</si>
</sst>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0.00\ &quot;m²&quot;"/>
    <numFmt numFmtId="165" formatCode="0.00\ &quot;m&quot;"/>
    <numFmt numFmtId="166" formatCode="0\ &quot;unid.&quot;"/>
    <numFmt numFmtId="167" formatCode="0.00\ &quot;m³&quot;"/>
    <numFmt numFmtId="168" formatCode="0\ &quot;mm&quot;"/>
    <numFmt numFmtId="169" formatCode="0.000\ &quot;m³&quot;"/>
    <numFmt numFmtId="170" formatCode="0.000\ &quot;m²&quot;"/>
    <numFmt numFmtId="171" formatCode="0\ &quot;km&quot;"/>
    <numFmt numFmtId="172" formatCode="0.00\ &quot;m³xkm&quot;"/>
    <numFmt numFmtId="173" formatCode="#,##0.00\ &quot;m³xkm&quot;"/>
    <numFmt numFmtId="174" formatCode="#,##0.00\ &quot;m&quot;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171" fontId="3" fillId="3" borderId="1" xfId="0" applyNumberFormat="1" applyFont="1" applyFill="1" applyBorder="1" applyAlignment="1">
      <alignment horizontal="center" vertical="center"/>
    </xf>
    <xf numFmtId="172" fontId="3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72" fontId="6" fillId="0" borderId="1" xfId="0" applyNumberFormat="1" applyFont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73" fontId="4" fillId="0" borderId="1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9" fontId="3" fillId="0" borderId="8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43" fontId="0" fillId="0" borderId="0" xfId="1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7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8"/>
  <sheetViews>
    <sheetView tabSelected="1" view="pageBreakPreview" zoomScale="80" zoomScaleNormal="85" zoomScaleSheetLayoutView="8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O28" sqref="O28"/>
    </sheetView>
  </sheetViews>
  <sheetFormatPr defaultRowHeight="15"/>
  <cols>
    <col min="1" max="1" width="15.7109375" customWidth="1"/>
    <col min="2" max="2" width="14.7109375" customWidth="1"/>
    <col min="3" max="4" width="10.7109375" customWidth="1"/>
    <col min="5" max="5" width="8.7109375" customWidth="1"/>
    <col min="6" max="6" width="10.7109375" customWidth="1"/>
    <col min="7" max="7" width="14.7109375" customWidth="1"/>
    <col min="8" max="10" width="10.7109375" customWidth="1"/>
    <col min="11" max="20" width="12.7109375" customWidth="1"/>
    <col min="21" max="21" width="19.28515625" customWidth="1"/>
    <col min="22" max="22" width="7.7109375" customWidth="1"/>
    <col min="23" max="23" width="8.42578125" customWidth="1"/>
    <col min="24" max="37" width="7.7109375" customWidth="1"/>
    <col min="38" max="42" width="10.7109375" customWidth="1"/>
    <col min="43" max="44" width="15.7109375" customWidth="1"/>
    <col min="45" max="45" width="10.7109375" customWidth="1"/>
    <col min="47" max="47" width="15.7109375" customWidth="1"/>
  </cols>
  <sheetData>
    <row r="1" spans="1:48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</row>
    <row r="2" spans="1:48" s="2" customFormat="1" ht="15" customHeight="1">
      <c r="A2" s="52" t="s">
        <v>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48" ht="53.25" customHeight="1">
      <c r="A3" s="5" t="s">
        <v>3</v>
      </c>
      <c r="B3" s="5" t="s">
        <v>1</v>
      </c>
      <c r="C3" s="5" t="s">
        <v>4</v>
      </c>
      <c r="D3" s="5" t="s">
        <v>2</v>
      </c>
      <c r="E3" s="5" t="s">
        <v>14</v>
      </c>
      <c r="F3" s="5" t="s">
        <v>13</v>
      </c>
      <c r="G3" s="5" t="s">
        <v>8</v>
      </c>
      <c r="H3" s="5" t="s">
        <v>9</v>
      </c>
      <c r="I3" s="5" t="s">
        <v>10</v>
      </c>
      <c r="J3" s="5" t="s">
        <v>22</v>
      </c>
      <c r="K3" s="5" t="s">
        <v>6</v>
      </c>
      <c r="L3" s="37" t="s">
        <v>7</v>
      </c>
      <c r="M3" s="38" t="s">
        <v>11</v>
      </c>
      <c r="N3" s="5" t="s">
        <v>12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21</v>
      </c>
      <c r="T3" s="5" t="s">
        <v>19</v>
      </c>
      <c r="U3" s="5" t="s">
        <v>20</v>
      </c>
      <c r="AT3" s="1"/>
      <c r="AU3" s="1"/>
      <c r="AV3" s="1"/>
    </row>
    <row r="4" spans="1:48">
      <c r="A4" s="51" t="s">
        <v>71</v>
      </c>
      <c r="B4" s="8">
        <v>1.25</v>
      </c>
      <c r="C4" s="8">
        <v>0.5</v>
      </c>
      <c r="D4" s="8">
        <v>0.55000000000000004</v>
      </c>
      <c r="E4" s="9">
        <v>2</v>
      </c>
      <c r="F4" s="10">
        <v>300</v>
      </c>
      <c r="G4" s="25">
        <v>0.8</v>
      </c>
      <c r="H4" s="25">
        <v>0.8</v>
      </c>
      <c r="I4" s="25">
        <v>0.05</v>
      </c>
      <c r="J4" s="13">
        <v>10</v>
      </c>
      <c r="K4" s="7">
        <f t="shared" ref="K4:K14" si="0">B4*C4</f>
        <v>0.625</v>
      </c>
      <c r="L4" s="32">
        <f t="shared" ref="L4:L14" si="1">2*(B4+C4)</f>
        <v>3.5</v>
      </c>
      <c r="M4" s="33">
        <f>((B4+G4)*(C4+H4)-(E4*PI()*F4*F4/4000000))*(D4+I4)</f>
        <v>1.5141769983530757</v>
      </c>
      <c r="N4" s="12">
        <f t="shared" ref="N4:N14" si="2">(B4*C4)-(PI()*F4*F4/4000000)</f>
        <v>0.55431416529422961</v>
      </c>
      <c r="O4" s="11">
        <f>0.05*N4</f>
        <v>2.7715708264711481E-2</v>
      </c>
      <c r="P4" s="11">
        <f>B4*C4*D4</f>
        <v>0.34375</v>
      </c>
      <c r="Q4" s="7">
        <f>L4*D4</f>
        <v>1.9250000000000003</v>
      </c>
      <c r="R4" s="7">
        <f>(B4*C4)+(L4*D4)</f>
        <v>2.5500000000000003</v>
      </c>
      <c r="S4" s="11">
        <f>(M4-O4-P4)</f>
        <v>1.1427112900883643</v>
      </c>
      <c r="T4" s="11">
        <f t="shared" ref="T4:T14" si="3">(1.4*M4)-S4</f>
        <v>0.97713650760594151</v>
      </c>
      <c r="U4" s="14">
        <f t="shared" ref="U4:U14" si="4">T4*J4</f>
        <v>9.7713650760594142</v>
      </c>
      <c r="AT4" s="1"/>
      <c r="AU4" s="1"/>
      <c r="AV4" s="1"/>
    </row>
    <row r="5" spans="1:48">
      <c r="A5" s="50" t="s">
        <v>72</v>
      </c>
      <c r="B5" s="8">
        <v>1.25</v>
      </c>
      <c r="C5" s="8">
        <v>0.5</v>
      </c>
      <c r="D5" s="8">
        <v>0.55000000000000004</v>
      </c>
      <c r="E5" s="9">
        <v>2</v>
      </c>
      <c r="F5" s="10">
        <v>300</v>
      </c>
      <c r="G5" s="25">
        <v>0.8</v>
      </c>
      <c r="H5" s="25">
        <v>0.8</v>
      </c>
      <c r="I5" s="25">
        <v>0.05</v>
      </c>
      <c r="J5" s="13">
        <v>10</v>
      </c>
      <c r="K5" s="7">
        <f t="shared" si="0"/>
        <v>0.625</v>
      </c>
      <c r="L5" s="32">
        <f t="shared" si="1"/>
        <v>3.5</v>
      </c>
      <c r="M5" s="33">
        <f t="shared" ref="M5:M14" si="5">((B5+G5)*(C5+H5)-(E5*PI()*F5*F5/4000000))*(D5+I5)</f>
        <v>1.5141769983530757</v>
      </c>
      <c r="N5" s="12">
        <f t="shared" si="2"/>
        <v>0.55431416529422961</v>
      </c>
      <c r="O5" s="11">
        <f t="shared" ref="O5:O14" si="6">0.05*N5</f>
        <v>2.7715708264711481E-2</v>
      </c>
      <c r="P5" s="11">
        <f t="shared" ref="P4:P14" si="7">B5*C5*D5</f>
        <v>0.34375</v>
      </c>
      <c r="Q5" s="7">
        <f t="shared" ref="Q5:Q14" si="8">L5*D5</f>
        <v>1.9250000000000003</v>
      </c>
      <c r="R5" s="7">
        <f t="shared" ref="R5:R14" si="9">(B5*C5)+(L5*D5)</f>
        <v>2.5500000000000003</v>
      </c>
      <c r="S5" s="11">
        <f t="shared" ref="S5:S25" si="10">(M5-O5-P5)</f>
        <v>1.1427112900883643</v>
      </c>
      <c r="T5" s="11">
        <f t="shared" si="3"/>
        <v>0.97713650760594151</v>
      </c>
      <c r="U5" s="14">
        <f t="shared" si="4"/>
        <v>9.7713650760594142</v>
      </c>
      <c r="AT5" s="1"/>
    </row>
    <row r="6" spans="1:48">
      <c r="A6" s="50" t="s">
        <v>73</v>
      </c>
      <c r="B6" s="8">
        <v>1.25</v>
      </c>
      <c r="C6" s="8">
        <v>0.5</v>
      </c>
      <c r="D6" s="8">
        <v>0.55000000000000004</v>
      </c>
      <c r="E6" s="9">
        <v>2</v>
      </c>
      <c r="F6" s="10">
        <v>300</v>
      </c>
      <c r="G6" s="25">
        <v>0.8</v>
      </c>
      <c r="H6" s="25">
        <v>0.8</v>
      </c>
      <c r="I6" s="25">
        <v>0.05</v>
      </c>
      <c r="J6" s="13">
        <v>10</v>
      </c>
      <c r="K6" s="7">
        <f t="shared" si="0"/>
        <v>0.625</v>
      </c>
      <c r="L6" s="32">
        <f t="shared" si="1"/>
        <v>3.5</v>
      </c>
      <c r="M6" s="33">
        <f t="shared" si="5"/>
        <v>1.5141769983530757</v>
      </c>
      <c r="N6" s="12">
        <f t="shared" si="2"/>
        <v>0.55431416529422961</v>
      </c>
      <c r="O6" s="11">
        <f t="shared" si="6"/>
        <v>2.7715708264711481E-2</v>
      </c>
      <c r="P6" s="11">
        <f t="shared" si="7"/>
        <v>0.34375</v>
      </c>
      <c r="Q6" s="7">
        <f t="shared" si="8"/>
        <v>1.9250000000000003</v>
      </c>
      <c r="R6" s="7">
        <f t="shared" si="9"/>
        <v>2.5500000000000003</v>
      </c>
      <c r="S6" s="11">
        <f t="shared" si="10"/>
        <v>1.1427112900883643</v>
      </c>
      <c r="T6" s="11">
        <f t="shared" si="3"/>
        <v>0.97713650760594151</v>
      </c>
      <c r="U6" s="14">
        <f t="shared" si="4"/>
        <v>9.7713650760594142</v>
      </c>
      <c r="AT6" s="1"/>
      <c r="AU6" s="1"/>
      <c r="AV6" s="1"/>
    </row>
    <row r="7" spans="1:48">
      <c r="A7" s="50" t="s">
        <v>74</v>
      </c>
      <c r="B7" s="8">
        <v>1.25</v>
      </c>
      <c r="C7" s="8">
        <v>0.5</v>
      </c>
      <c r="D7" s="8">
        <v>0.55000000000000004</v>
      </c>
      <c r="E7" s="9">
        <v>2</v>
      </c>
      <c r="F7" s="10">
        <v>300</v>
      </c>
      <c r="G7" s="25">
        <v>0.8</v>
      </c>
      <c r="H7" s="25">
        <v>0.8</v>
      </c>
      <c r="I7" s="25">
        <v>0.05</v>
      </c>
      <c r="J7" s="13">
        <v>10</v>
      </c>
      <c r="K7" s="7">
        <f t="shared" si="0"/>
        <v>0.625</v>
      </c>
      <c r="L7" s="32">
        <f t="shared" si="1"/>
        <v>3.5</v>
      </c>
      <c r="M7" s="33">
        <f t="shared" si="5"/>
        <v>1.5141769983530757</v>
      </c>
      <c r="N7" s="12">
        <f t="shared" si="2"/>
        <v>0.55431416529422961</v>
      </c>
      <c r="O7" s="11">
        <f t="shared" si="6"/>
        <v>2.7715708264711481E-2</v>
      </c>
      <c r="P7" s="11">
        <f t="shared" si="7"/>
        <v>0.34375</v>
      </c>
      <c r="Q7" s="7">
        <f t="shared" si="8"/>
        <v>1.9250000000000003</v>
      </c>
      <c r="R7" s="7">
        <f t="shared" si="9"/>
        <v>2.5500000000000003</v>
      </c>
      <c r="S7" s="11">
        <f t="shared" si="10"/>
        <v>1.1427112900883643</v>
      </c>
      <c r="T7" s="11">
        <f t="shared" si="3"/>
        <v>0.97713650760594151</v>
      </c>
      <c r="U7" s="14">
        <f t="shared" si="4"/>
        <v>9.7713650760594142</v>
      </c>
      <c r="AT7" s="1"/>
      <c r="AU7" s="1"/>
      <c r="AV7" s="1"/>
    </row>
    <row r="8" spans="1:48">
      <c r="A8" s="50" t="s">
        <v>75</v>
      </c>
      <c r="B8" s="8">
        <v>1.25</v>
      </c>
      <c r="C8" s="8">
        <v>0.5</v>
      </c>
      <c r="D8" s="8">
        <v>0.55000000000000004</v>
      </c>
      <c r="E8" s="9">
        <v>2</v>
      </c>
      <c r="F8" s="10">
        <v>300</v>
      </c>
      <c r="G8" s="25">
        <v>0.8</v>
      </c>
      <c r="H8" s="25">
        <v>0.8</v>
      </c>
      <c r="I8" s="25">
        <v>0.05</v>
      </c>
      <c r="J8" s="13">
        <v>10</v>
      </c>
      <c r="K8" s="7">
        <f t="shared" si="0"/>
        <v>0.625</v>
      </c>
      <c r="L8" s="32">
        <f t="shared" si="1"/>
        <v>3.5</v>
      </c>
      <c r="M8" s="33">
        <f t="shared" si="5"/>
        <v>1.5141769983530757</v>
      </c>
      <c r="N8" s="12">
        <f t="shared" si="2"/>
        <v>0.55431416529422961</v>
      </c>
      <c r="O8" s="11">
        <f t="shared" si="6"/>
        <v>2.7715708264711481E-2</v>
      </c>
      <c r="P8" s="11">
        <f t="shared" si="7"/>
        <v>0.34375</v>
      </c>
      <c r="Q8" s="7">
        <f t="shared" si="8"/>
        <v>1.9250000000000003</v>
      </c>
      <c r="R8" s="7">
        <f t="shared" si="9"/>
        <v>2.5500000000000003</v>
      </c>
      <c r="S8" s="11">
        <f t="shared" si="10"/>
        <v>1.1427112900883643</v>
      </c>
      <c r="T8" s="11">
        <f t="shared" si="3"/>
        <v>0.97713650760594151</v>
      </c>
      <c r="U8" s="14">
        <f t="shared" si="4"/>
        <v>9.7713650760594142</v>
      </c>
      <c r="AT8" s="1"/>
      <c r="AU8" s="1"/>
      <c r="AV8" s="1"/>
    </row>
    <row r="9" spans="1:48">
      <c r="A9" s="50" t="s">
        <v>76</v>
      </c>
      <c r="B9" s="8">
        <v>1.25</v>
      </c>
      <c r="C9" s="8">
        <v>0.5</v>
      </c>
      <c r="D9" s="8">
        <v>0.55000000000000004</v>
      </c>
      <c r="E9" s="9">
        <v>2</v>
      </c>
      <c r="F9" s="10">
        <v>300</v>
      </c>
      <c r="G9" s="25">
        <v>0.8</v>
      </c>
      <c r="H9" s="25">
        <v>0.8</v>
      </c>
      <c r="I9" s="25">
        <v>0.05</v>
      </c>
      <c r="J9" s="13">
        <v>10</v>
      </c>
      <c r="K9" s="7">
        <f t="shared" si="0"/>
        <v>0.625</v>
      </c>
      <c r="L9" s="32">
        <f t="shared" si="1"/>
        <v>3.5</v>
      </c>
      <c r="M9" s="33">
        <f t="shared" si="5"/>
        <v>1.5141769983530757</v>
      </c>
      <c r="N9" s="12">
        <f t="shared" si="2"/>
        <v>0.55431416529422961</v>
      </c>
      <c r="O9" s="11">
        <f t="shared" si="6"/>
        <v>2.7715708264711481E-2</v>
      </c>
      <c r="P9" s="11">
        <f t="shared" si="7"/>
        <v>0.34375</v>
      </c>
      <c r="Q9" s="7">
        <f t="shared" si="8"/>
        <v>1.9250000000000003</v>
      </c>
      <c r="R9" s="7">
        <f t="shared" si="9"/>
        <v>2.5500000000000003</v>
      </c>
      <c r="S9" s="11">
        <f t="shared" si="10"/>
        <v>1.1427112900883643</v>
      </c>
      <c r="T9" s="11">
        <f t="shared" si="3"/>
        <v>0.97713650760594151</v>
      </c>
      <c r="U9" s="14">
        <f t="shared" si="4"/>
        <v>9.7713650760594142</v>
      </c>
      <c r="AT9" s="1"/>
      <c r="AU9" s="1"/>
      <c r="AV9" s="1"/>
    </row>
    <row r="10" spans="1:48">
      <c r="A10" s="50" t="s">
        <v>77</v>
      </c>
      <c r="B10" s="8">
        <v>1.25</v>
      </c>
      <c r="C10" s="8">
        <v>0.5</v>
      </c>
      <c r="D10" s="8">
        <v>0.55000000000000004</v>
      </c>
      <c r="E10" s="9">
        <v>2</v>
      </c>
      <c r="F10" s="10">
        <v>300</v>
      </c>
      <c r="G10" s="25">
        <v>0.8</v>
      </c>
      <c r="H10" s="25">
        <v>0.8</v>
      </c>
      <c r="I10" s="25">
        <v>0.05</v>
      </c>
      <c r="J10" s="13">
        <v>10</v>
      </c>
      <c r="K10" s="7">
        <f t="shared" si="0"/>
        <v>0.625</v>
      </c>
      <c r="L10" s="32">
        <f t="shared" si="1"/>
        <v>3.5</v>
      </c>
      <c r="M10" s="33">
        <f t="shared" si="5"/>
        <v>1.5141769983530757</v>
      </c>
      <c r="N10" s="12">
        <f t="shared" si="2"/>
        <v>0.55431416529422961</v>
      </c>
      <c r="O10" s="11">
        <f t="shared" si="6"/>
        <v>2.7715708264711481E-2</v>
      </c>
      <c r="P10" s="11">
        <f t="shared" si="7"/>
        <v>0.34375</v>
      </c>
      <c r="Q10" s="7">
        <f t="shared" si="8"/>
        <v>1.9250000000000003</v>
      </c>
      <c r="R10" s="7">
        <f t="shared" si="9"/>
        <v>2.5500000000000003</v>
      </c>
      <c r="S10" s="11">
        <f t="shared" si="10"/>
        <v>1.1427112900883643</v>
      </c>
      <c r="T10" s="11">
        <f t="shared" si="3"/>
        <v>0.97713650760594151</v>
      </c>
      <c r="U10" s="14">
        <f t="shared" si="4"/>
        <v>9.7713650760594142</v>
      </c>
      <c r="AT10" s="1"/>
      <c r="AU10" s="1"/>
      <c r="AV10" s="1"/>
    </row>
    <row r="11" spans="1:48">
      <c r="A11" s="50" t="s">
        <v>78</v>
      </c>
      <c r="B11" s="8">
        <v>1.25</v>
      </c>
      <c r="C11" s="8">
        <v>0.5</v>
      </c>
      <c r="D11" s="8">
        <v>0.55000000000000004</v>
      </c>
      <c r="E11" s="9">
        <v>2</v>
      </c>
      <c r="F11" s="10">
        <v>300</v>
      </c>
      <c r="G11" s="25">
        <v>0.8</v>
      </c>
      <c r="H11" s="25">
        <v>0.8</v>
      </c>
      <c r="I11" s="25">
        <v>0.05</v>
      </c>
      <c r="J11" s="13">
        <v>10</v>
      </c>
      <c r="K11" s="7">
        <f t="shared" si="0"/>
        <v>0.625</v>
      </c>
      <c r="L11" s="32">
        <f t="shared" si="1"/>
        <v>3.5</v>
      </c>
      <c r="M11" s="33">
        <f t="shared" si="5"/>
        <v>1.5141769983530757</v>
      </c>
      <c r="N11" s="12">
        <f t="shared" si="2"/>
        <v>0.55431416529422961</v>
      </c>
      <c r="O11" s="11">
        <f t="shared" si="6"/>
        <v>2.7715708264711481E-2</v>
      </c>
      <c r="P11" s="11">
        <f t="shared" si="7"/>
        <v>0.34375</v>
      </c>
      <c r="Q11" s="7">
        <f t="shared" si="8"/>
        <v>1.9250000000000003</v>
      </c>
      <c r="R11" s="7">
        <f t="shared" si="9"/>
        <v>2.5500000000000003</v>
      </c>
      <c r="S11" s="11">
        <f t="shared" si="10"/>
        <v>1.1427112900883643</v>
      </c>
      <c r="T11" s="11">
        <f t="shared" si="3"/>
        <v>0.97713650760594151</v>
      </c>
      <c r="U11" s="14">
        <f t="shared" si="4"/>
        <v>9.7713650760594142</v>
      </c>
      <c r="AT11" s="1"/>
      <c r="AU11" s="1"/>
      <c r="AV11" s="1"/>
    </row>
    <row r="12" spans="1:48">
      <c r="A12" s="50" t="s">
        <v>79</v>
      </c>
      <c r="B12" s="8">
        <v>1.25</v>
      </c>
      <c r="C12" s="8">
        <v>0.5</v>
      </c>
      <c r="D12" s="8">
        <v>0.55000000000000004</v>
      </c>
      <c r="E12" s="9">
        <v>2</v>
      </c>
      <c r="F12" s="10">
        <v>300</v>
      </c>
      <c r="G12" s="25">
        <v>0.8</v>
      </c>
      <c r="H12" s="25">
        <v>0.8</v>
      </c>
      <c r="I12" s="25">
        <v>0.05</v>
      </c>
      <c r="J12" s="13">
        <v>10</v>
      </c>
      <c r="K12" s="7">
        <f t="shared" si="0"/>
        <v>0.625</v>
      </c>
      <c r="L12" s="32">
        <f t="shared" si="1"/>
        <v>3.5</v>
      </c>
      <c r="M12" s="33">
        <f t="shared" si="5"/>
        <v>1.5141769983530757</v>
      </c>
      <c r="N12" s="12">
        <f t="shared" si="2"/>
        <v>0.55431416529422961</v>
      </c>
      <c r="O12" s="11">
        <f t="shared" si="6"/>
        <v>2.7715708264711481E-2</v>
      </c>
      <c r="P12" s="11">
        <f t="shared" si="7"/>
        <v>0.34375</v>
      </c>
      <c r="Q12" s="7">
        <f t="shared" si="8"/>
        <v>1.9250000000000003</v>
      </c>
      <c r="R12" s="7">
        <f t="shared" si="9"/>
        <v>2.5500000000000003</v>
      </c>
      <c r="S12" s="11">
        <f t="shared" si="10"/>
        <v>1.1427112900883643</v>
      </c>
      <c r="T12" s="11">
        <f t="shared" si="3"/>
        <v>0.97713650760594151</v>
      </c>
      <c r="U12" s="14">
        <f t="shared" si="4"/>
        <v>9.7713650760594142</v>
      </c>
      <c r="AO12" s="1"/>
      <c r="AP12" s="1"/>
      <c r="AQ12" s="1"/>
      <c r="AR12" s="1"/>
      <c r="AS12" s="1"/>
      <c r="AT12" s="1"/>
      <c r="AU12" s="1"/>
      <c r="AV12" s="1"/>
    </row>
    <row r="13" spans="1:48">
      <c r="A13" s="50" t="s">
        <v>80</v>
      </c>
      <c r="B13" s="8">
        <v>1.25</v>
      </c>
      <c r="C13" s="8">
        <v>0.5</v>
      </c>
      <c r="D13" s="8">
        <v>0.55000000000000004</v>
      </c>
      <c r="E13" s="9">
        <v>2</v>
      </c>
      <c r="F13" s="10">
        <v>300</v>
      </c>
      <c r="G13" s="25">
        <v>0.8</v>
      </c>
      <c r="H13" s="25">
        <v>0.8</v>
      </c>
      <c r="I13" s="25">
        <v>0.05</v>
      </c>
      <c r="J13" s="13">
        <v>10</v>
      </c>
      <c r="K13" s="7">
        <f t="shared" si="0"/>
        <v>0.625</v>
      </c>
      <c r="L13" s="32">
        <f t="shared" si="1"/>
        <v>3.5</v>
      </c>
      <c r="M13" s="33">
        <f t="shared" si="5"/>
        <v>1.5141769983530757</v>
      </c>
      <c r="N13" s="12">
        <f t="shared" si="2"/>
        <v>0.55431416529422961</v>
      </c>
      <c r="O13" s="11">
        <f t="shared" si="6"/>
        <v>2.7715708264711481E-2</v>
      </c>
      <c r="P13" s="11">
        <f t="shared" si="7"/>
        <v>0.34375</v>
      </c>
      <c r="Q13" s="7">
        <f t="shared" si="8"/>
        <v>1.9250000000000003</v>
      </c>
      <c r="R13" s="7">
        <f t="shared" si="9"/>
        <v>2.5500000000000003</v>
      </c>
      <c r="S13" s="11">
        <f t="shared" si="10"/>
        <v>1.1427112900883643</v>
      </c>
      <c r="T13" s="11">
        <f t="shared" si="3"/>
        <v>0.97713650760594151</v>
      </c>
      <c r="U13" s="14">
        <f t="shared" si="4"/>
        <v>9.7713650760594142</v>
      </c>
      <c r="AO13" s="1"/>
      <c r="AP13" s="1"/>
      <c r="AQ13" s="1"/>
      <c r="AR13" s="1"/>
      <c r="AS13" s="1"/>
      <c r="AT13" s="1"/>
      <c r="AU13" s="1"/>
      <c r="AV13" s="1"/>
    </row>
    <row r="14" spans="1:48">
      <c r="A14" s="50" t="s">
        <v>81</v>
      </c>
      <c r="B14" s="8">
        <v>1.25</v>
      </c>
      <c r="C14" s="8">
        <v>0.5</v>
      </c>
      <c r="D14" s="8">
        <v>0.55000000000000004</v>
      </c>
      <c r="E14" s="9">
        <v>2</v>
      </c>
      <c r="F14" s="10">
        <v>300</v>
      </c>
      <c r="G14" s="25">
        <v>0.8</v>
      </c>
      <c r="H14" s="25">
        <v>0.8</v>
      </c>
      <c r="I14" s="25">
        <v>0.05</v>
      </c>
      <c r="J14" s="13">
        <v>10</v>
      </c>
      <c r="K14" s="7">
        <f t="shared" si="0"/>
        <v>0.625</v>
      </c>
      <c r="L14" s="32">
        <f t="shared" si="1"/>
        <v>3.5</v>
      </c>
      <c r="M14" s="33">
        <f t="shared" si="5"/>
        <v>1.5141769983530757</v>
      </c>
      <c r="N14" s="12">
        <f t="shared" si="2"/>
        <v>0.55431416529422961</v>
      </c>
      <c r="O14" s="11">
        <f t="shared" si="6"/>
        <v>2.7715708264711481E-2</v>
      </c>
      <c r="P14" s="11">
        <f t="shared" si="7"/>
        <v>0.34375</v>
      </c>
      <c r="Q14" s="7">
        <f t="shared" si="8"/>
        <v>1.9250000000000003</v>
      </c>
      <c r="R14" s="7">
        <f t="shared" si="9"/>
        <v>2.5500000000000003</v>
      </c>
      <c r="S14" s="11">
        <f t="shared" si="10"/>
        <v>1.1427112900883643</v>
      </c>
      <c r="T14" s="11">
        <f t="shared" si="3"/>
        <v>0.97713650760594151</v>
      </c>
      <c r="U14" s="14">
        <f t="shared" si="4"/>
        <v>9.7713650760594142</v>
      </c>
      <c r="AO14" s="1"/>
      <c r="AP14" s="1"/>
      <c r="AQ14" s="1"/>
      <c r="AR14" s="1"/>
      <c r="AS14" s="1"/>
      <c r="AT14" s="1"/>
      <c r="AU14" s="1"/>
      <c r="AV14" s="1"/>
    </row>
    <row r="15" spans="1:48">
      <c r="A15" s="50" t="s">
        <v>82</v>
      </c>
      <c r="B15" s="8">
        <v>1.25</v>
      </c>
      <c r="C15" s="8">
        <v>0.5</v>
      </c>
      <c r="D15" s="8">
        <v>0.55000000000000004</v>
      </c>
      <c r="E15" s="9">
        <v>2</v>
      </c>
      <c r="F15" s="10">
        <v>300</v>
      </c>
      <c r="G15" s="25">
        <v>0.8</v>
      </c>
      <c r="H15" s="25">
        <v>0.8</v>
      </c>
      <c r="I15" s="25">
        <v>0.05</v>
      </c>
      <c r="J15" s="13">
        <v>10</v>
      </c>
      <c r="K15" s="7">
        <f t="shared" ref="K15:K20" si="11">B15*C15</f>
        <v>0.625</v>
      </c>
      <c r="L15" s="32">
        <f t="shared" ref="L15:L20" si="12">2*(B15+C15)</f>
        <v>3.5</v>
      </c>
      <c r="M15" s="33">
        <f t="shared" ref="M15:M20" si="13">((B15+G15)*(C15+H15)-(E15*PI()*F15*F15/4000000))*(D15+I15)</f>
        <v>1.5141769983530757</v>
      </c>
      <c r="N15" s="12">
        <f t="shared" ref="N15:N20" si="14">(B15*C15)-(PI()*F15*F15/4000000)</f>
        <v>0.55431416529422961</v>
      </c>
      <c r="O15" s="11">
        <f t="shared" ref="O15:O20" si="15">0.05*N15</f>
        <v>2.7715708264711481E-2</v>
      </c>
      <c r="P15" s="11">
        <f t="shared" ref="P15:P20" si="16">B15*C15*D15</f>
        <v>0.34375</v>
      </c>
      <c r="Q15" s="7">
        <f t="shared" ref="Q15:Q20" si="17">L15*D15</f>
        <v>1.9250000000000003</v>
      </c>
      <c r="R15" s="7">
        <f t="shared" ref="R15:R20" si="18">(B15*C15)+(L15*D15)</f>
        <v>2.5500000000000003</v>
      </c>
      <c r="S15" s="11">
        <f t="shared" si="10"/>
        <v>1.1427112900883643</v>
      </c>
      <c r="T15" s="11">
        <f t="shared" ref="T15:T20" si="19">(1.4*M15)-S15</f>
        <v>0.97713650760594151</v>
      </c>
      <c r="U15" s="14">
        <f t="shared" ref="U15:U20" si="20">T15*J15</f>
        <v>9.7713650760594142</v>
      </c>
      <c r="AO15" s="1"/>
      <c r="AP15" s="1"/>
      <c r="AQ15" s="1"/>
      <c r="AR15" s="1"/>
      <c r="AS15" s="1"/>
      <c r="AT15" s="1"/>
      <c r="AU15" s="1"/>
      <c r="AV15" s="1"/>
    </row>
    <row r="16" spans="1:48">
      <c r="A16" s="50" t="s">
        <v>83</v>
      </c>
      <c r="B16" s="8">
        <v>1.25</v>
      </c>
      <c r="C16" s="8">
        <v>0.5</v>
      </c>
      <c r="D16" s="8">
        <v>0.55000000000000004</v>
      </c>
      <c r="E16" s="9">
        <v>2</v>
      </c>
      <c r="F16" s="10">
        <v>300</v>
      </c>
      <c r="G16" s="25">
        <v>0.8</v>
      </c>
      <c r="H16" s="25">
        <v>0.8</v>
      </c>
      <c r="I16" s="25">
        <v>0.05</v>
      </c>
      <c r="J16" s="13">
        <v>10</v>
      </c>
      <c r="K16" s="7">
        <f t="shared" si="11"/>
        <v>0.625</v>
      </c>
      <c r="L16" s="32">
        <f t="shared" si="12"/>
        <v>3.5</v>
      </c>
      <c r="M16" s="33">
        <f t="shared" si="13"/>
        <v>1.5141769983530757</v>
      </c>
      <c r="N16" s="12">
        <f t="shared" si="14"/>
        <v>0.55431416529422961</v>
      </c>
      <c r="O16" s="11">
        <f t="shared" si="15"/>
        <v>2.7715708264711481E-2</v>
      </c>
      <c r="P16" s="11">
        <f t="shared" si="16"/>
        <v>0.34375</v>
      </c>
      <c r="Q16" s="7">
        <f t="shared" si="17"/>
        <v>1.9250000000000003</v>
      </c>
      <c r="R16" s="7">
        <f t="shared" si="18"/>
        <v>2.5500000000000003</v>
      </c>
      <c r="S16" s="11">
        <f t="shared" si="10"/>
        <v>1.1427112900883643</v>
      </c>
      <c r="T16" s="11">
        <f t="shared" si="19"/>
        <v>0.97713650760594151</v>
      </c>
      <c r="U16" s="14">
        <f t="shared" si="20"/>
        <v>9.7713650760594142</v>
      </c>
      <c r="AO16" s="1"/>
      <c r="AP16" s="1"/>
      <c r="AQ16" s="1"/>
      <c r="AR16" s="1"/>
      <c r="AS16" s="1"/>
      <c r="AT16" s="1"/>
      <c r="AU16" s="1"/>
      <c r="AV16" s="1"/>
    </row>
    <row r="17" spans="1:48">
      <c r="A17" s="50" t="s">
        <v>84</v>
      </c>
      <c r="B17" s="8">
        <v>1.25</v>
      </c>
      <c r="C17" s="8">
        <v>0.5</v>
      </c>
      <c r="D17" s="8">
        <v>0.55000000000000004</v>
      </c>
      <c r="E17" s="9">
        <v>2</v>
      </c>
      <c r="F17" s="10">
        <v>300</v>
      </c>
      <c r="G17" s="25">
        <v>0.8</v>
      </c>
      <c r="H17" s="25">
        <v>0.8</v>
      </c>
      <c r="I17" s="25">
        <v>0.05</v>
      </c>
      <c r="J17" s="13">
        <v>10</v>
      </c>
      <c r="K17" s="7">
        <f t="shared" si="11"/>
        <v>0.625</v>
      </c>
      <c r="L17" s="32">
        <f t="shared" si="12"/>
        <v>3.5</v>
      </c>
      <c r="M17" s="33">
        <f t="shared" si="13"/>
        <v>1.5141769983530757</v>
      </c>
      <c r="N17" s="12">
        <f t="shared" si="14"/>
        <v>0.55431416529422961</v>
      </c>
      <c r="O17" s="11">
        <f t="shared" si="15"/>
        <v>2.7715708264711481E-2</v>
      </c>
      <c r="P17" s="11">
        <f t="shared" si="16"/>
        <v>0.34375</v>
      </c>
      <c r="Q17" s="7">
        <f t="shared" si="17"/>
        <v>1.9250000000000003</v>
      </c>
      <c r="R17" s="7">
        <f t="shared" si="18"/>
        <v>2.5500000000000003</v>
      </c>
      <c r="S17" s="11">
        <f t="shared" si="10"/>
        <v>1.1427112900883643</v>
      </c>
      <c r="T17" s="11">
        <f t="shared" si="19"/>
        <v>0.97713650760594151</v>
      </c>
      <c r="U17" s="14">
        <f t="shared" si="20"/>
        <v>9.7713650760594142</v>
      </c>
      <c r="AO17" s="1"/>
      <c r="AP17" s="1"/>
      <c r="AQ17" s="1"/>
      <c r="AR17" s="1"/>
      <c r="AS17" s="1"/>
      <c r="AT17" s="1"/>
      <c r="AU17" s="1"/>
      <c r="AV17" s="1"/>
    </row>
    <row r="18" spans="1:48">
      <c r="A18" s="50" t="s">
        <v>85</v>
      </c>
      <c r="B18" s="8">
        <v>1.25</v>
      </c>
      <c r="C18" s="8">
        <v>0.5</v>
      </c>
      <c r="D18" s="8">
        <v>0.55000000000000004</v>
      </c>
      <c r="E18" s="9">
        <v>2</v>
      </c>
      <c r="F18" s="10">
        <v>300</v>
      </c>
      <c r="G18" s="25">
        <v>0.8</v>
      </c>
      <c r="H18" s="25">
        <v>0.8</v>
      </c>
      <c r="I18" s="25">
        <v>0.05</v>
      </c>
      <c r="J18" s="13">
        <v>10</v>
      </c>
      <c r="K18" s="7">
        <f t="shared" si="11"/>
        <v>0.625</v>
      </c>
      <c r="L18" s="32">
        <f t="shared" si="12"/>
        <v>3.5</v>
      </c>
      <c r="M18" s="33">
        <f t="shared" si="13"/>
        <v>1.5141769983530757</v>
      </c>
      <c r="N18" s="12">
        <f t="shared" si="14"/>
        <v>0.55431416529422961</v>
      </c>
      <c r="O18" s="11">
        <f t="shared" si="15"/>
        <v>2.7715708264711481E-2</v>
      </c>
      <c r="P18" s="11">
        <f t="shared" si="16"/>
        <v>0.34375</v>
      </c>
      <c r="Q18" s="7">
        <f t="shared" si="17"/>
        <v>1.9250000000000003</v>
      </c>
      <c r="R18" s="7">
        <f t="shared" si="18"/>
        <v>2.5500000000000003</v>
      </c>
      <c r="S18" s="11">
        <f t="shared" si="10"/>
        <v>1.1427112900883643</v>
      </c>
      <c r="T18" s="11">
        <f t="shared" si="19"/>
        <v>0.97713650760594151</v>
      </c>
      <c r="U18" s="14">
        <f t="shared" si="20"/>
        <v>9.7713650760594142</v>
      </c>
      <c r="AO18" s="1"/>
      <c r="AP18" s="1"/>
      <c r="AQ18" s="1"/>
      <c r="AR18" s="1"/>
      <c r="AS18" s="1"/>
      <c r="AT18" s="1"/>
      <c r="AU18" s="1"/>
      <c r="AV18" s="1"/>
    </row>
    <row r="19" spans="1:48">
      <c r="A19" s="50" t="s">
        <v>86</v>
      </c>
      <c r="B19" s="8">
        <v>1.25</v>
      </c>
      <c r="C19" s="8">
        <v>0.5</v>
      </c>
      <c r="D19" s="8">
        <v>0.55000000000000004</v>
      </c>
      <c r="E19" s="9">
        <v>2</v>
      </c>
      <c r="F19" s="10">
        <v>300</v>
      </c>
      <c r="G19" s="25">
        <v>0.8</v>
      </c>
      <c r="H19" s="25">
        <v>0.8</v>
      </c>
      <c r="I19" s="25">
        <v>0.05</v>
      </c>
      <c r="J19" s="13">
        <v>10</v>
      </c>
      <c r="K19" s="7">
        <f t="shared" si="11"/>
        <v>0.625</v>
      </c>
      <c r="L19" s="32">
        <f t="shared" si="12"/>
        <v>3.5</v>
      </c>
      <c r="M19" s="33">
        <f t="shared" si="13"/>
        <v>1.5141769983530757</v>
      </c>
      <c r="N19" s="12">
        <f t="shared" si="14"/>
        <v>0.55431416529422961</v>
      </c>
      <c r="O19" s="11">
        <f t="shared" si="15"/>
        <v>2.7715708264711481E-2</v>
      </c>
      <c r="P19" s="11">
        <f t="shared" si="16"/>
        <v>0.34375</v>
      </c>
      <c r="Q19" s="7">
        <f t="shared" si="17"/>
        <v>1.9250000000000003</v>
      </c>
      <c r="R19" s="7">
        <f t="shared" si="18"/>
        <v>2.5500000000000003</v>
      </c>
      <c r="S19" s="11">
        <f t="shared" si="10"/>
        <v>1.1427112900883643</v>
      </c>
      <c r="T19" s="11">
        <f t="shared" si="19"/>
        <v>0.97713650760594151</v>
      </c>
      <c r="U19" s="14">
        <f t="shared" si="20"/>
        <v>9.7713650760594142</v>
      </c>
      <c r="AO19" s="1"/>
      <c r="AP19" s="1"/>
      <c r="AQ19" s="1"/>
      <c r="AR19" s="1"/>
      <c r="AS19" s="1"/>
      <c r="AT19" s="1"/>
      <c r="AU19" s="1"/>
      <c r="AV19" s="1"/>
    </row>
    <row r="20" spans="1:48">
      <c r="A20" s="50" t="s">
        <v>87</v>
      </c>
      <c r="B20" s="8">
        <v>1.25</v>
      </c>
      <c r="C20" s="8">
        <v>0.5</v>
      </c>
      <c r="D20" s="8">
        <v>0.55000000000000004</v>
      </c>
      <c r="E20" s="9">
        <v>2</v>
      </c>
      <c r="F20" s="10">
        <v>300</v>
      </c>
      <c r="G20" s="25">
        <v>0.8</v>
      </c>
      <c r="H20" s="25">
        <v>0.8</v>
      </c>
      <c r="I20" s="25">
        <v>0.05</v>
      </c>
      <c r="J20" s="13">
        <v>10</v>
      </c>
      <c r="K20" s="7">
        <f t="shared" si="11"/>
        <v>0.625</v>
      </c>
      <c r="L20" s="32">
        <f t="shared" si="12"/>
        <v>3.5</v>
      </c>
      <c r="M20" s="33">
        <f t="shared" si="13"/>
        <v>1.5141769983530757</v>
      </c>
      <c r="N20" s="12">
        <f t="shared" si="14"/>
        <v>0.55431416529422961</v>
      </c>
      <c r="O20" s="11">
        <f t="shared" si="15"/>
        <v>2.7715708264711481E-2</v>
      </c>
      <c r="P20" s="11">
        <f t="shared" si="16"/>
        <v>0.34375</v>
      </c>
      <c r="Q20" s="7">
        <f t="shared" si="17"/>
        <v>1.9250000000000003</v>
      </c>
      <c r="R20" s="7">
        <f t="shared" si="18"/>
        <v>2.5500000000000003</v>
      </c>
      <c r="S20" s="11">
        <f t="shared" si="10"/>
        <v>1.1427112900883643</v>
      </c>
      <c r="T20" s="11">
        <f t="shared" si="19"/>
        <v>0.97713650760594151</v>
      </c>
      <c r="U20" s="14">
        <f t="shared" si="20"/>
        <v>9.7713650760594142</v>
      </c>
      <c r="AO20" s="1"/>
      <c r="AP20" s="1"/>
      <c r="AQ20" s="1"/>
      <c r="AR20" s="1"/>
      <c r="AS20" s="1"/>
      <c r="AT20" s="1"/>
      <c r="AU20" s="1"/>
      <c r="AV20" s="1"/>
    </row>
    <row r="21" spans="1:48">
      <c r="A21" s="50" t="s">
        <v>88</v>
      </c>
      <c r="B21" s="8">
        <v>1.25</v>
      </c>
      <c r="C21" s="8">
        <v>0.5</v>
      </c>
      <c r="D21" s="8">
        <v>0.55000000000000004</v>
      </c>
      <c r="E21" s="9">
        <v>2</v>
      </c>
      <c r="F21" s="10">
        <v>300</v>
      </c>
      <c r="G21" s="25">
        <v>0.8</v>
      </c>
      <c r="H21" s="25">
        <v>0.8</v>
      </c>
      <c r="I21" s="25">
        <v>0.05</v>
      </c>
      <c r="J21" s="13">
        <v>10</v>
      </c>
      <c r="K21" s="7">
        <f t="shared" ref="K21:K25" si="21">B21*C21</f>
        <v>0.625</v>
      </c>
      <c r="L21" s="32">
        <f t="shared" ref="L21:L25" si="22">2*(B21+C21)</f>
        <v>3.5</v>
      </c>
      <c r="M21" s="33">
        <f t="shared" ref="M21:M25" si="23">((B21+G21)*(C21+H21)-(E21*PI()*F21*F21/4000000))*(D21+I21)</f>
        <v>1.5141769983530757</v>
      </c>
      <c r="N21" s="12">
        <f t="shared" ref="N21:N25" si="24">(B21*C21)-(PI()*F21*F21/4000000)</f>
        <v>0.55431416529422961</v>
      </c>
      <c r="O21" s="11">
        <f t="shared" ref="O21:O25" si="25">0.05*N21</f>
        <v>2.7715708264711481E-2</v>
      </c>
      <c r="P21" s="11">
        <f t="shared" ref="P21:P25" si="26">B21*C21*D21</f>
        <v>0.34375</v>
      </c>
      <c r="Q21" s="7">
        <f t="shared" ref="Q21:Q25" si="27">L21*D21</f>
        <v>1.9250000000000003</v>
      </c>
      <c r="R21" s="7">
        <f t="shared" ref="R21:R25" si="28">(B21*C21)+(L21*D21)</f>
        <v>2.5500000000000003</v>
      </c>
      <c r="S21" s="11">
        <f t="shared" si="10"/>
        <v>1.1427112900883643</v>
      </c>
      <c r="T21" s="11">
        <f t="shared" ref="T21:T25" si="29">(1.4*M21)-S21</f>
        <v>0.97713650760594151</v>
      </c>
      <c r="U21" s="14">
        <f t="shared" ref="U21:U25" si="30">T21*J21</f>
        <v>9.7713650760594142</v>
      </c>
      <c r="AO21" s="1"/>
      <c r="AP21" s="1"/>
      <c r="AQ21" s="1"/>
      <c r="AR21" s="1"/>
      <c r="AS21" s="1"/>
      <c r="AT21" s="1"/>
      <c r="AU21" s="1"/>
      <c r="AV21" s="1"/>
    </row>
    <row r="22" spans="1:48">
      <c r="A22" s="50" t="s">
        <v>89</v>
      </c>
      <c r="B22" s="8">
        <v>1.25</v>
      </c>
      <c r="C22" s="8">
        <v>0.5</v>
      </c>
      <c r="D22" s="8">
        <v>0.55000000000000004</v>
      </c>
      <c r="E22" s="9">
        <v>2</v>
      </c>
      <c r="F22" s="10">
        <v>300</v>
      </c>
      <c r="G22" s="25">
        <v>0.8</v>
      </c>
      <c r="H22" s="25">
        <v>0.8</v>
      </c>
      <c r="I22" s="25">
        <v>0.05</v>
      </c>
      <c r="J22" s="13">
        <v>10</v>
      </c>
      <c r="K22" s="7">
        <f t="shared" si="21"/>
        <v>0.625</v>
      </c>
      <c r="L22" s="32">
        <f t="shared" si="22"/>
        <v>3.5</v>
      </c>
      <c r="M22" s="33">
        <f t="shared" si="23"/>
        <v>1.5141769983530757</v>
      </c>
      <c r="N22" s="12">
        <f t="shared" si="24"/>
        <v>0.55431416529422961</v>
      </c>
      <c r="O22" s="11">
        <f t="shared" si="25"/>
        <v>2.7715708264711481E-2</v>
      </c>
      <c r="P22" s="11">
        <f t="shared" si="26"/>
        <v>0.34375</v>
      </c>
      <c r="Q22" s="7">
        <f t="shared" si="27"/>
        <v>1.9250000000000003</v>
      </c>
      <c r="R22" s="7">
        <f t="shared" si="28"/>
        <v>2.5500000000000003</v>
      </c>
      <c r="S22" s="11">
        <f t="shared" si="10"/>
        <v>1.1427112900883643</v>
      </c>
      <c r="T22" s="11">
        <f t="shared" si="29"/>
        <v>0.97713650760594151</v>
      </c>
      <c r="U22" s="14">
        <f t="shared" si="30"/>
        <v>9.7713650760594142</v>
      </c>
      <c r="AO22" s="1"/>
      <c r="AP22" s="1"/>
      <c r="AQ22" s="1"/>
      <c r="AR22" s="1"/>
      <c r="AS22" s="1"/>
      <c r="AT22" s="1"/>
      <c r="AU22" s="1"/>
      <c r="AV22" s="1"/>
    </row>
    <row r="23" spans="1:48">
      <c r="A23" s="50" t="s">
        <v>90</v>
      </c>
      <c r="B23" s="8">
        <v>1.25</v>
      </c>
      <c r="C23" s="8">
        <v>0.5</v>
      </c>
      <c r="D23" s="8">
        <v>0.55000000000000004</v>
      </c>
      <c r="E23" s="9">
        <v>2</v>
      </c>
      <c r="F23" s="10">
        <v>300</v>
      </c>
      <c r="G23" s="25">
        <v>0.8</v>
      </c>
      <c r="H23" s="25">
        <v>0.8</v>
      </c>
      <c r="I23" s="25">
        <v>0.05</v>
      </c>
      <c r="J23" s="13">
        <v>10</v>
      </c>
      <c r="K23" s="7">
        <f t="shared" si="21"/>
        <v>0.625</v>
      </c>
      <c r="L23" s="32">
        <f t="shared" si="22"/>
        <v>3.5</v>
      </c>
      <c r="M23" s="33">
        <f t="shared" si="23"/>
        <v>1.5141769983530757</v>
      </c>
      <c r="N23" s="12">
        <f t="shared" si="24"/>
        <v>0.55431416529422961</v>
      </c>
      <c r="O23" s="11">
        <f t="shared" si="25"/>
        <v>2.7715708264711481E-2</v>
      </c>
      <c r="P23" s="11">
        <f t="shared" si="26"/>
        <v>0.34375</v>
      </c>
      <c r="Q23" s="7">
        <f t="shared" si="27"/>
        <v>1.9250000000000003</v>
      </c>
      <c r="R23" s="7">
        <f t="shared" si="28"/>
        <v>2.5500000000000003</v>
      </c>
      <c r="S23" s="11">
        <f t="shared" si="10"/>
        <v>1.1427112900883643</v>
      </c>
      <c r="T23" s="11">
        <f t="shared" si="29"/>
        <v>0.97713650760594151</v>
      </c>
      <c r="U23" s="14">
        <f t="shared" si="30"/>
        <v>9.7713650760594142</v>
      </c>
      <c r="AO23" s="1"/>
      <c r="AP23" s="1"/>
      <c r="AQ23" s="1"/>
      <c r="AR23" s="1"/>
      <c r="AS23" s="1"/>
      <c r="AT23" s="1"/>
      <c r="AU23" s="1"/>
      <c r="AV23" s="1"/>
    </row>
    <row r="24" spans="1:48">
      <c r="A24" s="50" t="s">
        <v>91</v>
      </c>
      <c r="B24" s="8">
        <v>1.25</v>
      </c>
      <c r="C24" s="8">
        <v>0.5</v>
      </c>
      <c r="D24" s="8">
        <v>0.55000000000000004</v>
      </c>
      <c r="E24" s="9">
        <v>2</v>
      </c>
      <c r="F24" s="10">
        <v>300</v>
      </c>
      <c r="G24" s="25">
        <v>0.8</v>
      </c>
      <c r="H24" s="25">
        <v>0.8</v>
      </c>
      <c r="I24" s="25">
        <v>0.05</v>
      </c>
      <c r="J24" s="13">
        <v>10</v>
      </c>
      <c r="K24" s="7">
        <f t="shared" si="21"/>
        <v>0.625</v>
      </c>
      <c r="L24" s="32">
        <f t="shared" si="22"/>
        <v>3.5</v>
      </c>
      <c r="M24" s="33">
        <f t="shared" si="23"/>
        <v>1.5141769983530757</v>
      </c>
      <c r="N24" s="12">
        <f t="shared" si="24"/>
        <v>0.55431416529422961</v>
      </c>
      <c r="O24" s="11">
        <f t="shared" si="25"/>
        <v>2.7715708264711481E-2</v>
      </c>
      <c r="P24" s="11">
        <f t="shared" si="26"/>
        <v>0.34375</v>
      </c>
      <c r="Q24" s="7">
        <f t="shared" si="27"/>
        <v>1.9250000000000003</v>
      </c>
      <c r="R24" s="7">
        <f t="shared" si="28"/>
        <v>2.5500000000000003</v>
      </c>
      <c r="S24" s="11">
        <f t="shared" si="10"/>
        <v>1.1427112900883643</v>
      </c>
      <c r="T24" s="11">
        <f t="shared" si="29"/>
        <v>0.97713650760594151</v>
      </c>
      <c r="U24" s="14">
        <f t="shared" si="30"/>
        <v>9.7713650760594142</v>
      </c>
      <c r="AO24" s="1"/>
      <c r="AP24" s="1"/>
      <c r="AQ24" s="1"/>
      <c r="AR24" s="1"/>
      <c r="AS24" s="1"/>
      <c r="AT24" s="1"/>
      <c r="AU24" s="1"/>
      <c r="AV24" s="1"/>
    </row>
    <row r="25" spans="1:48">
      <c r="A25" s="50" t="s">
        <v>92</v>
      </c>
      <c r="B25" s="8">
        <v>1.25</v>
      </c>
      <c r="C25" s="8">
        <v>0.5</v>
      </c>
      <c r="D25" s="8">
        <v>0.55000000000000004</v>
      </c>
      <c r="E25" s="9">
        <v>2</v>
      </c>
      <c r="F25" s="10">
        <v>300</v>
      </c>
      <c r="G25" s="25">
        <v>0.8</v>
      </c>
      <c r="H25" s="25">
        <v>0.8</v>
      </c>
      <c r="I25" s="25">
        <v>0.05</v>
      </c>
      <c r="J25" s="13">
        <v>10</v>
      </c>
      <c r="K25" s="7">
        <f t="shared" si="21"/>
        <v>0.625</v>
      </c>
      <c r="L25" s="32">
        <f t="shared" si="22"/>
        <v>3.5</v>
      </c>
      <c r="M25" s="33">
        <f t="shared" si="23"/>
        <v>1.5141769983530757</v>
      </c>
      <c r="N25" s="12">
        <f t="shared" si="24"/>
        <v>0.55431416529422961</v>
      </c>
      <c r="O25" s="11">
        <f t="shared" si="25"/>
        <v>2.7715708264711481E-2</v>
      </c>
      <c r="P25" s="11">
        <f t="shared" si="26"/>
        <v>0.34375</v>
      </c>
      <c r="Q25" s="7">
        <f t="shared" si="27"/>
        <v>1.9250000000000003</v>
      </c>
      <c r="R25" s="7">
        <f t="shared" si="28"/>
        <v>2.5500000000000003</v>
      </c>
      <c r="S25" s="11">
        <f t="shared" si="10"/>
        <v>1.1427112900883643</v>
      </c>
      <c r="T25" s="11">
        <f t="shared" si="29"/>
        <v>0.97713650760594151</v>
      </c>
      <c r="U25" s="14">
        <f t="shared" si="30"/>
        <v>9.7713650760594142</v>
      </c>
      <c r="AO25" s="1"/>
      <c r="AP25" s="1"/>
      <c r="AQ25" s="1"/>
      <c r="AR25" s="1"/>
      <c r="AS25" s="1"/>
      <c r="AT25" s="1"/>
      <c r="AU25" s="1"/>
      <c r="AV25" s="1"/>
    </row>
    <row r="26" spans="1:48">
      <c r="AO26" s="1"/>
      <c r="AP26" s="1"/>
      <c r="AQ26" s="1"/>
      <c r="AR26" s="1"/>
      <c r="AS26" s="1"/>
      <c r="AT26" s="1"/>
      <c r="AU26" s="1"/>
      <c r="AV26" s="1"/>
    </row>
    <row r="27" spans="1:48">
      <c r="M27" s="45"/>
      <c r="N27" s="45"/>
      <c r="O27" s="45"/>
      <c r="P27" s="45"/>
      <c r="Q27" s="45"/>
      <c r="R27" s="45"/>
      <c r="S27" s="45"/>
      <c r="T27" s="45"/>
      <c r="U27" s="45"/>
      <c r="AO27" s="1"/>
      <c r="AP27" s="1"/>
      <c r="AQ27" s="1"/>
      <c r="AR27" s="1"/>
      <c r="AS27" s="1"/>
      <c r="AT27" s="1"/>
      <c r="AU27" s="1"/>
      <c r="AV27" s="1"/>
    </row>
    <row r="28" spans="1:48">
      <c r="K28" s="52" t="s">
        <v>0</v>
      </c>
      <c r="L28" s="52"/>
      <c r="M28" s="15">
        <f>SUM(M4:M25)</f>
        <v>33.311893963767666</v>
      </c>
      <c r="N28" s="16">
        <f>SUM(N4:N25)</f>
        <v>12.194911636473051</v>
      </c>
      <c r="O28" s="15">
        <f>SUM(O4:O25)</f>
        <v>0.60974558182365257</v>
      </c>
      <c r="P28" s="15">
        <f>SUM(P4:P25)+10%</f>
        <v>7.6624999999999996</v>
      </c>
      <c r="Q28" s="16">
        <f>SUM(Q4:Q25)</f>
        <v>42.349999999999994</v>
      </c>
      <c r="R28" s="16">
        <f>SUM(R4:R25)</f>
        <v>56.09999999999998</v>
      </c>
      <c r="S28" s="15">
        <f>SUM(S4:S25)</f>
        <v>25.139648381944014</v>
      </c>
      <c r="T28" s="15">
        <f>SUM(T4:T25)</f>
        <v>21.497003167330707</v>
      </c>
      <c r="U28" s="30">
        <f>SUM(U4:U25)</f>
        <v>214.97003167330718</v>
      </c>
      <c r="AO28" s="1"/>
      <c r="AP28" s="1"/>
      <c r="AQ28" s="1"/>
      <c r="AR28" s="1"/>
      <c r="AS28" s="1"/>
      <c r="AT28" s="1"/>
      <c r="AU28" s="1"/>
      <c r="AV28" s="1"/>
    </row>
  </sheetData>
  <mergeCells count="3">
    <mergeCell ref="A2:U2"/>
    <mergeCell ref="K28:L28"/>
    <mergeCell ref="A1:U1"/>
  </mergeCells>
  <phoneticPr fontId="5" type="noConversion"/>
  <conditionalFormatting sqref="M28:U28 B4:J14 L4:M25 O4:P25 J15:J25 B5:I25 S4:U25">
    <cfRule type="containsBlanks" dxfId="6" priority="68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27"/>
  <sheetViews>
    <sheetView view="pageBreakPreview" zoomScale="85" zoomScaleNormal="85" zoomScaleSheetLayoutView="85" workbookViewId="0">
      <pane xSplit="1" ySplit="3" topLeftCell="B4" activePane="bottomRight" state="frozenSplit"/>
      <selection pane="topRight" activeCell="E1" sqref="E1"/>
      <selection pane="bottomLeft" activeCell="A38" sqref="A38"/>
      <selection pane="bottomRight" activeCell="D4" sqref="D4:D25"/>
    </sheetView>
  </sheetViews>
  <sheetFormatPr defaultRowHeight="15"/>
  <cols>
    <col min="1" max="1" width="15.7109375" customWidth="1"/>
    <col min="2" max="2" width="8.7109375" customWidth="1"/>
    <col min="3" max="3" width="10.7109375" customWidth="1"/>
    <col min="4" max="4" width="12.7109375" customWidth="1"/>
    <col min="5" max="5" width="14.7109375" customWidth="1"/>
    <col min="6" max="6" width="10.7109375" customWidth="1"/>
    <col min="7" max="8" width="12.7109375" customWidth="1"/>
    <col min="9" max="9" width="15.7109375" customWidth="1"/>
    <col min="10" max="13" width="12.7109375" customWidth="1"/>
    <col min="14" max="14" width="14.7109375" customWidth="1"/>
    <col min="15" max="15" width="7.7109375" customWidth="1"/>
    <col min="16" max="16" width="8.42578125" customWidth="1"/>
    <col min="17" max="30" width="7.7109375" customWidth="1"/>
    <col min="31" max="35" width="10.7109375" customWidth="1"/>
    <col min="36" max="37" width="15.7109375" customWidth="1"/>
    <col min="38" max="38" width="10.7109375" customWidth="1"/>
    <col min="40" max="40" width="15.7109375" customWidth="1"/>
  </cols>
  <sheetData>
    <row r="1" spans="1:41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1" s="2" customFormat="1" ht="15" customHeight="1">
      <c r="A2" s="52" t="s">
        <v>24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1:41" ht="30" customHeight="1">
      <c r="A3" s="5" t="str">
        <f>'Blocos de Coroamento'!A3</f>
        <v>Bloco de Coroamento</v>
      </c>
      <c r="B3" s="5" t="str">
        <f>'Blocos de Coroamento'!E3</f>
        <v>nº de Estacas</v>
      </c>
      <c r="C3" s="5" t="str">
        <f>'Blocos de Coroamento'!F3</f>
        <v>Diâmetro Estaca</v>
      </c>
      <c r="D3" s="5" t="s">
        <v>25</v>
      </c>
      <c r="E3" s="5" t="s">
        <v>26</v>
      </c>
      <c r="F3" s="5" t="str">
        <f>'Blocos de Coroamento'!J3</f>
        <v>DMT</v>
      </c>
      <c r="G3" s="5" t="s">
        <v>6</v>
      </c>
      <c r="H3" s="37" t="s">
        <v>7</v>
      </c>
      <c r="I3" s="38" t="s">
        <v>27</v>
      </c>
      <c r="J3" s="5" t="s">
        <v>23</v>
      </c>
      <c r="K3" s="5" t="s">
        <v>69</v>
      </c>
      <c r="L3" s="5" t="s">
        <v>16</v>
      </c>
      <c r="M3" s="5" t="s">
        <v>19</v>
      </c>
      <c r="N3" s="5" t="s">
        <v>20</v>
      </c>
      <c r="AM3" s="1"/>
      <c r="AN3" s="1"/>
      <c r="AO3" s="1"/>
    </row>
    <row r="4" spans="1:41">
      <c r="A4" s="6" t="str">
        <f>'Blocos de Coroamento'!A4</f>
        <v>BT1</v>
      </c>
      <c r="B4" s="19">
        <f>'Blocos de Coroamento'!E4</f>
        <v>2</v>
      </c>
      <c r="C4" s="20">
        <v>300</v>
      </c>
      <c r="D4" s="8">
        <v>3</v>
      </c>
      <c r="E4" s="18">
        <v>0.15</v>
      </c>
      <c r="F4" s="21">
        <f>'Blocos de Coroamento'!J4</f>
        <v>10</v>
      </c>
      <c r="G4" s="12">
        <f>PI()*C4*C4/4000000</f>
        <v>7.0685834705770348E-2</v>
      </c>
      <c r="H4" s="32">
        <f>PI()*C4/1000</f>
        <v>0.94247779607693793</v>
      </c>
      <c r="I4" s="34"/>
      <c r="J4" s="4">
        <f t="shared" ref="J4" si="0">B4</f>
        <v>2</v>
      </c>
      <c r="K4" s="3">
        <f>B4*D4</f>
        <v>6</v>
      </c>
      <c r="L4" s="11">
        <f>B4*G4*D4*(1+E4)</f>
        <v>0.48773225946981541</v>
      </c>
      <c r="M4" s="11">
        <f>1.4*(B4*G4*D4)</f>
        <v>0.59376101152847094</v>
      </c>
      <c r="N4" s="14">
        <f>M4*F4</f>
        <v>5.9376101152847092</v>
      </c>
      <c r="AM4" s="1"/>
      <c r="AN4" s="1"/>
      <c r="AO4" s="1"/>
    </row>
    <row r="5" spans="1:41">
      <c r="A5" s="50" t="str">
        <f>'Blocos de Coroamento'!A5</f>
        <v>BT2</v>
      </c>
      <c r="B5" s="19">
        <f>'Blocos de Coroamento'!E5</f>
        <v>2</v>
      </c>
      <c r="C5" s="20">
        <v>300</v>
      </c>
      <c r="D5" s="8">
        <v>3</v>
      </c>
      <c r="E5" s="18">
        <v>1.1499999999999999</v>
      </c>
      <c r="F5" s="21">
        <f>'Blocos de Coroamento'!J5</f>
        <v>10</v>
      </c>
      <c r="G5" s="12">
        <f t="shared" ref="G5:G25" si="1">PI()*C5*C5/4000000</f>
        <v>7.0685834705770348E-2</v>
      </c>
      <c r="H5" s="32">
        <f t="shared" ref="H5:H25" si="2">PI()*C5/1000</f>
        <v>0.94247779607693793</v>
      </c>
      <c r="I5" s="34"/>
      <c r="J5" s="4">
        <f t="shared" ref="J5:J25" si="3">B5</f>
        <v>2</v>
      </c>
      <c r="K5" s="3">
        <f t="shared" ref="K5:K25" si="4">B5*D5</f>
        <v>6</v>
      </c>
      <c r="L5" s="11">
        <f t="shared" ref="L5:L25" si="5">B5*G5*D5*(1+E5)</f>
        <v>0.91184726770443747</v>
      </c>
      <c r="M5" s="11">
        <f t="shared" ref="M5:M25" si="6">1.4*(B5*G5*D5)</f>
        <v>0.59376101152847094</v>
      </c>
      <c r="N5" s="14">
        <f t="shared" ref="N5:N25" si="7">M5*F5</f>
        <v>5.9376101152847092</v>
      </c>
      <c r="AM5" s="1"/>
    </row>
    <row r="6" spans="1:41">
      <c r="A6" s="50" t="str">
        <f>'Blocos de Coroamento'!A6</f>
        <v>BT3</v>
      </c>
      <c r="B6" s="19">
        <f>'Blocos de Coroamento'!E6</f>
        <v>2</v>
      </c>
      <c r="C6" s="20">
        <v>300</v>
      </c>
      <c r="D6" s="8">
        <v>3</v>
      </c>
      <c r="E6" s="18">
        <v>2.15</v>
      </c>
      <c r="F6" s="21">
        <f>'Blocos de Coroamento'!J6</f>
        <v>10</v>
      </c>
      <c r="G6" s="12">
        <f t="shared" si="1"/>
        <v>7.0685834705770348E-2</v>
      </c>
      <c r="H6" s="32">
        <f t="shared" si="2"/>
        <v>0.94247779607693793</v>
      </c>
      <c r="I6" s="34"/>
      <c r="J6" s="4">
        <f t="shared" si="3"/>
        <v>2</v>
      </c>
      <c r="K6" s="3">
        <f t="shared" si="4"/>
        <v>6</v>
      </c>
      <c r="L6" s="11">
        <f t="shared" si="5"/>
        <v>1.3359622759390597</v>
      </c>
      <c r="M6" s="11">
        <f t="shared" si="6"/>
        <v>0.59376101152847094</v>
      </c>
      <c r="N6" s="14">
        <f t="shared" si="7"/>
        <v>5.9376101152847092</v>
      </c>
      <c r="AM6" s="1"/>
      <c r="AN6" s="1"/>
      <c r="AO6" s="1"/>
    </row>
    <row r="7" spans="1:41">
      <c r="A7" s="50" t="str">
        <f>'Blocos de Coroamento'!A7</f>
        <v>BT4</v>
      </c>
      <c r="B7" s="19">
        <f>'Blocos de Coroamento'!E7</f>
        <v>2</v>
      </c>
      <c r="C7" s="20">
        <v>300</v>
      </c>
      <c r="D7" s="8">
        <v>3</v>
      </c>
      <c r="E7" s="18">
        <v>3.15</v>
      </c>
      <c r="F7" s="21">
        <f>'Blocos de Coroamento'!J7</f>
        <v>10</v>
      </c>
      <c r="G7" s="12">
        <f t="shared" si="1"/>
        <v>7.0685834705770348E-2</v>
      </c>
      <c r="H7" s="32">
        <f t="shared" si="2"/>
        <v>0.94247779607693793</v>
      </c>
      <c r="I7" s="34"/>
      <c r="J7" s="4">
        <f t="shared" si="3"/>
        <v>2</v>
      </c>
      <c r="K7" s="3">
        <f t="shared" si="4"/>
        <v>6</v>
      </c>
      <c r="L7" s="11">
        <f t="shared" si="5"/>
        <v>1.760077284173682</v>
      </c>
      <c r="M7" s="11">
        <f t="shared" si="6"/>
        <v>0.59376101152847094</v>
      </c>
      <c r="N7" s="14">
        <f t="shared" si="7"/>
        <v>5.9376101152847092</v>
      </c>
      <c r="AM7" s="1"/>
      <c r="AN7" s="1"/>
      <c r="AO7" s="1"/>
    </row>
    <row r="8" spans="1:41">
      <c r="A8" s="50" t="str">
        <f>'Blocos de Coroamento'!A8</f>
        <v>BT5</v>
      </c>
      <c r="B8" s="19">
        <f>'Blocos de Coroamento'!E8</f>
        <v>2</v>
      </c>
      <c r="C8" s="20">
        <v>300</v>
      </c>
      <c r="D8" s="8">
        <v>3</v>
      </c>
      <c r="E8" s="18">
        <v>4.1500000000000004</v>
      </c>
      <c r="F8" s="21">
        <f>'Blocos de Coroamento'!J8</f>
        <v>10</v>
      </c>
      <c r="G8" s="12">
        <f t="shared" si="1"/>
        <v>7.0685834705770348E-2</v>
      </c>
      <c r="H8" s="32">
        <f t="shared" si="2"/>
        <v>0.94247779607693793</v>
      </c>
      <c r="I8" s="34"/>
      <c r="J8" s="4">
        <f t="shared" si="3"/>
        <v>2</v>
      </c>
      <c r="K8" s="3">
        <f t="shared" si="4"/>
        <v>6</v>
      </c>
      <c r="L8" s="11">
        <f t="shared" si="5"/>
        <v>2.1841922924083041</v>
      </c>
      <c r="M8" s="11">
        <f t="shared" si="6"/>
        <v>0.59376101152847094</v>
      </c>
      <c r="N8" s="14">
        <f t="shared" si="7"/>
        <v>5.9376101152847092</v>
      </c>
      <c r="AM8" s="1"/>
      <c r="AN8" s="1"/>
      <c r="AO8" s="1"/>
    </row>
    <row r="9" spans="1:41">
      <c r="A9" s="50" t="str">
        <f>'Blocos de Coroamento'!A9</f>
        <v>BT6</v>
      </c>
      <c r="B9" s="19">
        <f>'Blocos de Coroamento'!E9</f>
        <v>2</v>
      </c>
      <c r="C9" s="20">
        <v>300</v>
      </c>
      <c r="D9" s="8">
        <v>3</v>
      </c>
      <c r="E9" s="18">
        <v>5.15</v>
      </c>
      <c r="F9" s="21">
        <f>'Blocos de Coroamento'!J9</f>
        <v>10</v>
      </c>
      <c r="G9" s="12">
        <f t="shared" si="1"/>
        <v>7.0685834705770348E-2</v>
      </c>
      <c r="H9" s="32">
        <f t="shared" si="2"/>
        <v>0.94247779607693793</v>
      </c>
      <c r="I9" s="34"/>
      <c r="J9" s="4">
        <f t="shared" si="3"/>
        <v>2</v>
      </c>
      <c r="K9" s="3">
        <f t="shared" si="4"/>
        <v>6</v>
      </c>
      <c r="L9" s="11">
        <f t="shared" si="5"/>
        <v>2.608307300642926</v>
      </c>
      <c r="M9" s="11">
        <f t="shared" si="6"/>
        <v>0.59376101152847094</v>
      </c>
      <c r="N9" s="14">
        <f t="shared" si="7"/>
        <v>5.9376101152847092</v>
      </c>
      <c r="AM9" s="1"/>
      <c r="AN9" s="1"/>
      <c r="AO9" s="1"/>
    </row>
    <row r="10" spans="1:41">
      <c r="A10" s="50" t="str">
        <f>'Blocos de Coroamento'!A10</f>
        <v>BT7</v>
      </c>
      <c r="B10" s="19">
        <f>'Blocos de Coroamento'!E10</f>
        <v>2</v>
      </c>
      <c r="C10" s="20">
        <v>300</v>
      </c>
      <c r="D10" s="8">
        <v>3</v>
      </c>
      <c r="E10" s="18">
        <v>6.15</v>
      </c>
      <c r="F10" s="21">
        <f>'Blocos de Coroamento'!J10</f>
        <v>10</v>
      </c>
      <c r="G10" s="12">
        <f t="shared" si="1"/>
        <v>7.0685834705770348E-2</v>
      </c>
      <c r="H10" s="32">
        <f t="shared" si="2"/>
        <v>0.94247779607693793</v>
      </c>
      <c r="I10" s="34"/>
      <c r="J10" s="4">
        <f t="shared" si="3"/>
        <v>2</v>
      </c>
      <c r="K10" s="3">
        <f t="shared" si="4"/>
        <v>6</v>
      </c>
      <c r="L10" s="11">
        <f t="shared" si="5"/>
        <v>3.0324223088775484</v>
      </c>
      <c r="M10" s="11">
        <f t="shared" si="6"/>
        <v>0.59376101152847094</v>
      </c>
      <c r="N10" s="14">
        <f t="shared" si="7"/>
        <v>5.9376101152847092</v>
      </c>
      <c r="AM10" s="1"/>
      <c r="AN10" s="1"/>
      <c r="AO10" s="1"/>
    </row>
    <row r="11" spans="1:41">
      <c r="A11" s="50" t="str">
        <f>'Blocos de Coroamento'!A11</f>
        <v>BT8</v>
      </c>
      <c r="B11" s="19">
        <f>'Blocos de Coroamento'!E11</f>
        <v>2</v>
      </c>
      <c r="C11" s="20">
        <v>300</v>
      </c>
      <c r="D11" s="8">
        <v>3</v>
      </c>
      <c r="E11" s="18">
        <v>7.15</v>
      </c>
      <c r="F11" s="21">
        <f>'Blocos de Coroamento'!J11</f>
        <v>10</v>
      </c>
      <c r="G11" s="12">
        <f t="shared" si="1"/>
        <v>7.0685834705770348E-2</v>
      </c>
      <c r="H11" s="32">
        <f t="shared" si="2"/>
        <v>0.94247779607693793</v>
      </c>
      <c r="I11" s="34"/>
      <c r="J11" s="4">
        <f t="shared" si="3"/>
        <v>2</v>
      </c>
      <c r="K11" s="3">
        <f t="shared" si="4"/>
        <v>6</v>
      </c>
      <c r="L11" s="11">
        <f t="shared" si="5"/>
        <v>3.4565373171121703</v>
      </c>
      <c r="M11" s="11">
        <f t="shared" si="6"/>
        <v>0.59376101152847094</v>
      </c>
      <c r="N11" s="14">
        <f t="shared" si="7"/>
        <v>5.9376101152847092</v>
      </c>
      <c r="AM11" s="1"/>
      <c r="AN11" s="1"/>
      <c r="AO11" s="1"/>
    </row>
    <row r="12" spans="1:41">
      <c r="A12" s="50" t="str">
        <f>'Blocos de Coroamento'!A12</f>
        <v>BT9</v>
      </c>
      <c r="B12" s="19">
        <f>'Blocos de Coroamento'!E12</f>
        <v>2</v>
      </c>
      <c r="C12" s="20">
        <v>300</v>
      </c>
      <c r="D12" s="8">
        <v>3</v>
      </c>
      <c r="E12" s="18">
        <v>8.15</v>
      </c>
      <c r="F12" s="21">
        <f>'Blocos de Coroamento'!J12</f>
        <v>10</v>
      </c>
      <c r="G12" s="12">
        <f t="shared" si="1"/>
        <v>7.0685834705770348E-2</v>
      </c>
      <c r="H12" s="32">
        <f t="shared" si="2"/>
        <v>0.94247779607693793</v>
      </c>
      <c r="I12" s="34"/>
      <c r="J12" s="4">
        <f t="shared" si="3"/>
        <v>2</v>
      </c>
      <c r="K12" s="3">
        <f t="shared" si="4"/>
        <v>6</v>
      </c>
      <c r="L12" s="11">
        <f t="shared" si="5"/>
        <v>3.8806523253467926</v>
      </c>
      <c r="M12" s="11">
        <f t="shared" si="6"/>
        <v>0.59376101152847094</v>
      </c>
      <c r="N12" s="14">
        <f t="shared" si="7"/>
        <v>5.9376101152847092</v>
      </c>
      <c r="AM12" s="1"/>
      <c r="AN12" s="1"/>
      <c r="AO12" s="1"/>
    </row>
    <row r="13" spans="1:41">
      <c r="A13" s="50" t="str">
        <f>'Blocos de Coroamento'!A13</f>
        <v>BT10</v>
      </c>
      <c r="B13" s="19">
        <f>'Blocos de Coroamento'!E13</f>
        <v>2</v>
      </c>
      <c r="C13" s="20">
        <v>300</v>
      </c>
      <c r="D13" s="8">
        <v>3</v>
      </c>
      <c r="E13" s="18">
        <v>9.15</v>
      </c>
      <c r="F13" s="21">
        <f>'Blocos de Coroamento'!J13</f>
        <v>10</v>
      </c>
      <c r="G13" s="12">
        <f t="shared" si="1"/>
        <v>7.0685834705770348E-2</v>
      </c>
      <c r="H13" s="32">
        <f t="shared" si="2"/>
        <v>0.94247779607693793</v>
      </c>
      <c r="I13" s="34"/>
      <c r="J13" s="4">
        <f t="shared" si="3"/>
        <v>2</v>
      </c>
      <c r="K13" s="3">
        <f t="shared" si="4"/>
        <v>6</v>
      </c>
      <c r="L13" s="11">
        <f t="shared" si="5"/>
        <v>4.3047673335814149</v>
      </c>
      <c r="M13" s="11">
        <f t="shared" si="6"/>
        <v>0.59376101152847094</v>
      </c>
      <c r="N13" s="14">
        <f t="shared" si="7"/>
        <v>5.9376101152847092</v>
      </c>
      <c r="AM13" s="1"/>
      <c r="AN13" s="1"/>
      <c r="AO13" s="1"/>
    </row>
    <row r="14" spans="1:41">
      <c r="A14" s="50" t="str">
        <f>'Blocos de Coroamento'!A14</f>
        <v>BT11</v>
      </c>
      <c r="B14" s="19">
        <f>'Blocos de Coroamento'!E14</f>
        <v>2</v>
      </c>
      <c r="C14" s="20">
        <v>300</v>
      </c>
      <c r="D14" s="8">
        <v>3</v>
      </c>
      <c r="E14" s="18">
        <v>10.15</v>
      </c>
      <c r="F14" s="21">
        <f>'Blocos de Coroamento'!J14</f>
        <v>10</v>
      </c>
      <c r="G14" s="12">
        <f t="shared" si="1"/>
        <v>7.0685834705770348E-2</v>
      </c>
      <c r="H14" s="32">
        <f t="shared" si="2"/>
        <v>0.94247779607693793</v>
      </c>
      <c r="I14" s="34"/>
      <c r="J14" s="4">
        <f t="shared" si="3"/>
        <v>2</v>
      </c>
      <c r="K14" s="3">
        <f t="shared" si="4"/>
        <v>6</v>
      </c>
      <c r="L14" s="11">
        <f t="shared" si="5"/>
        <v>4.7288823418160364</v>
      </c>
      <c r="M14" s="11">
        <f t="shared" si="6"/>
        <v>0.59376101152847094</v>
      </c>
      <c r="N14" s="14">
        <f t="shared" si="7"/>
        <v>5.9376101152847092</v>
      </c>
      <c r="AM14" s="1"/>
      <c r="AN14" s="1"/>
      <c r="AO14" s="1"/>
    </row>
    <row r="15" spans="1:41">
      <c r="A15" s="50" t="str">
        <f>'Blocos de Coroamento'!A15</f>
        <v>BT12</v>
      </c>
      <c r="B15" s="19">
        <f>'Blocos de Coroamento'!E15</f>
        <v>2</v>
      </c>
      <c r="C15" s="20">
        <v>300</v>
      </c>
      <c r="D15" s="8">
        <v>3</v>
      </c>
      <c r="E15" s="18">
        <v>11.15</v>
      </c>
      <c r="F15" s="21">
        <f>'Blocos de Coroamento'!J15</f>
        <v>10</v>
      </c>
      <c r="G15" s="12">
        <f t="shared" si="1"/>
        <v>7.0685834705770348E-2</v>
      </c>
      <c r="H15" s="32">
        <f t="shared" si="2"/>
        <v>0.94247779607693793</v>
      </c>
      <c r="I15" s="34"/>
      <c r="J15" s="4">
        <f t="shared" si="3"/>
        <v>2</v>
      </c>
      <c r="K15" s="3">
        <f t="shared" si="4"/>
        <v>6</v>
      </c>
      <c r="L15" s="11">
        <f t="shared" si="5"/>
        <v>5.1529973500506587</v>
      </c>
      <c r="M15" s="11">
        <f t="shared" si="6"/>
        <v>0.59376101152847094</v>
      </c>
      <c r="N15" s="14">
        <f t="shared" si="7"/>
        <v>5.9376101152847092</v>
      </c>
      <c r="AM15" s="1"/>
      <c r="AN15" s="1"/>
      <c r="AO15" s="1"/>
    </row>
    <row r="16" spans="1:41">
      <c r="A16" s="50" t="str">
        <f>'Blocos de Coroamento'!A16</f>
        <v>BT13</v>
      </c>
      <c r="B16" s="19">
        <f>'Blocos de Coroamento'!E16</f>
        <v>2</v>
      </c>
      <c r="C16" s="20">
        <v>300</v>
      </c>
      <c r="D16" s="8">
        <v>3</v>
      </c>
      <c r="E16" s="18">
        <v>12.15</v>
      </c>
      <c r="F16" s="21">
        <f>'Blocos de Coroamento'!J16</f>
        <v>10</v>
      </c>
      <c r="G16" s="12">
        <f t="shared" si="1"/>
        <v>7.0685834705770348E-2</v>
      </c>
      <c r="H16" s="32">
        <f t="shared" si="2"/>
        <v>0.94247779607693793</v>
      </c>
      <c r="I16" s="34"/>
      <c r="J16" s="4">
        <f t="shared" si="3"/>
        <v>2</v>
      </c>
      <c r="K16" s="3">
        <f t="shared" si="4"/>
        <v>6</v>
      </c>
      <c r="L16" s="11">
        <f t="shared" si="5"/>
        <v>5.5771123582852811</v>
      </c>
      <c r="M16" s="11">
        <f t="shared" si="6"/>
        <v>0.59376101152847094</v>
      </c>
      <c r="N16" s="14">
        <f t="shared" si="7"/>
        <v>5.9376101152847092</v>
      </c>
      <c r="AM16" s="1"/>
      <c r="AN16" s="1"/>
      <c r="AO16" s="1"/>
    </row>
    <row r="17" spans="1:41">
      <c r="A17" s="50" t="str">
        <f>'Blocos de Coroamento'!A17</f>
        <v>BT14</v>
      </c>
      <c r="B17" s="19">
        <f>'Blocos de Coroamento'!E17</f>
        <v>2</v>
      </c>
      <c r="C17" s="20">
        <v>300</v>
      </c>
      <c r="D17" s="8">
        <v>3</v>
      </c>
      <c r="E17" s="18">
        <v>13.15</v>
      </c>
      <c r="F17" s="21">
        <f>'Blocos de Coroamento'!J17</f>
        <v>10</v>
      </c>
      <c r="G17" s="12">
        <f t="shared" si="1"/>
        <v>7.0685834705770348E-2</v>
      </c>
      <c r="H17" s="32">
        <f t="shared" si="2"/>
        <v>0.94247779607693793</v>
      </c>
      <c r="I17" s="34"/>
      <c r="J17" s="4">
        <f t="shared" si="3"/>
        <v>2</v>
      </c>
      <c r="K17" s="3">
        <f t="shared" si="4"/>
        <v>6</v>
      </c>
      <c r="L17" s="11">
        <f t="shared" si="5"/>
        <v>6.0012273665199034</v>
      </c>
      <c r="M17" s="11">
        <f t="shared" si="6"/>
        <v>0.59376101152847094</v>
      </c>
      <c r="N17" s="14">
        <f t="shared" si="7"/>
        <v>5.9376101152847092</v>
      </c>
      <c r="AM17" s="1"/>
      <c r="AN17" s="1"/>
      <c r="AO17" s="1"/>
    </row>
    <row r="18" spans="1:41">
      <c r="A18" s="50" t="str">
        <f>'Blocos de Coroamento'!A18</f>
        <v>BT15</v>
      </c>
      <c r="B18" s="19">
        <f>'Blocos de Coroamento'!E18</f>
        <v>2</v>
      </c>
      <c r="C18" s="20">
        <v>300</v>
      </c>
      <c r="D18" s="8">
        <v>3</v>
      </c>
      <c r="E18" s="18">
        <v>14.15</v>
      </c>
      <c r="F18" s="21">
        <f>'Blocos de Coroamento'!J18</f>
        <v>10</v>
      </c>
      <c r="G18" s="12">
        <f t="shared" si="1"/>
        <v>7.0685834705770348E-2</v>
      </c>
      <c r="H18" s="32">
        <f t="shared" si="2"/>
        <v>0.94247779607693793</v>
      </c>
      <c r="I18" s="34"/>
      <c r="J18" s="4">
        <f t="shared" si="3"/>
        <v>2</v>
      </c>
      <c r="K18" s="3">
        <f t="shared" si="4"/>
        <v>6</v>
      </c>
      <c r="L18" s="11">
        <f t="shared" si="5"/>
        <v>6.4253423747545249</v>
      </c>
      <c r="M18" s="11">
        <f t="shared" si="6"/>
        <v>0.59376101152847094</v>
      </c>
      <c r="N18" s="14">
        <f t="shared" si="7"/>
        <v>5.9376101152847092</v>
      </c>
      <c r="AM18" s="1"/>
      <c r="AN18" s="1"/>
      <c r="AO18" s="1"/>
    </row>
    <row r="19" spans="1:41">
      <c r="A19" s="50" t="str">
        <f>'Blocos de Coroamento'!A19</f>
        <v>BT16</v>
      </c>
      <c r="B19" s="19">
        <f>'Blocos de Coroamento'!E19</f>
        <v>2</v>
      </c>
      <c r="C19" s="20">
        <v>300</v>
      </c>
      <c r="D19" s="8">
        <v>3</v>
      </c>
      <c r="E19" s="18">
        <v>15.15</v>
      </c>
      <c r="F19" s="21">
        <f>'Blocos de Coroamento'!J19</f>
        <v>10</v>
      </c>
      <c r="G19" s="12">
        <f t="shared" si="1"/>
        <v>7.0685834705770348E-2</v>
      </c>
      <c r="H19" s="32">
        <f t="shared" si="2"/>
        <v>0.94247779607693793</v>
      </c>
      <c r="I19" s="34"/>
      <c r="J19" s="4">
        <f t="shared" si="3"/>
        <v>2</v>
      </c>
      <c r="K19" s="3">
        <f t="shared" si="4"/>
        <v>6</v>
      </c>
      <c r="L19" s="11">
        <f t="shared" si="5"/>
        <v>6.8494573829891463</v>
      </c>
      <c r="M19" s="11">
        <f t="shared" si="6"/>
        <v>0.59376101152847094</v>
      </c>
      <c r="N19" s="14">
        <f t="shared" si="7"/>
        <v>5.9376101152847092</v>
      </c>
      <c r="AM19" s="1"/>
      <c r="AN19" s="1"/>
      <c r="AO19" s="1"/>
    </row>
    <row r="20" spans="1:41">
      <c r="A20" s="50" t="str">
        <f>'Blocos de Coroamento'!A20</f>
        <v>BT17</v>
      </c>
      <c r="B20" s="19">
        <f>'Blocos de Coroamento'!E20</f>
        <v>2</v>
      </c>
      <c r="C20" s="20">
        <v>300</v>
      </c>
      <c r="D20" s="8">
        <v>3</v>
      </c>
      <c r="E20" s="18">
        <v>16.149999999999999</v>
      </c>
      <c r="F20" s="21">
        <f>'Blocos de Coroamento'!J20</f>
        <v>10</v>
      </c>
      <c r="G20" s="12">
        <f t="shared" si="1"/>
        <v>7.0685834705770348E-2</v>
      </c>
      <c r="H20" s="32">
        <f t="shared" si="2"/>
        <v>0.94247779607693793</v>
      </c>
      <c r="I20" s="34"/>
      <c r="J20" s="4">
        <f t="shared" si="3"/>
        <v>2</v>
      </c>
      <c r="K20" s="3">
        <f t="shared" si="4"/>
        <v>6</v>
      </c>
      <c r="L20" s="11">
        <f t="shared" si="5"/>
        <v>7.2735723912237686</v>
      </c>
      <c r="M20" s="11">
        <f t="shared" si="6"/>
        <v>0.59376101152847094</v>
      </c>
      <c r="N20" s="14">
        <f t="shared" si="7"/>
        <v>5.9376101152847092</v>
      </c>
      <c r="AM20" s="1"/>
      <c r="AN20" s="1"/>
      <c r="AO20" s="1"/>
    </row>
    <row r="21" spans="1:41">
      <c r="A21" s="50" t="str">
        <f>'Blocos de Coroamento'!A21</f>
        <v>BT18</v>
      </c>
      <c r="B21" s="19">
        <f>'Blocos de Coroamento'!E21</f>
        <v>2</v>
      </c>
      <c r="C21" s="20">
        <v>300</v>
      </c>
      <c r="D21" s="8">
        <v>3</v>
      </c>
      <c r="E21" s="18">
        <v>17.149999999999999</v>
      </c>
      <c r="F21" s="21">
        <f>'Blocos de Coroamento'!J21</f>
        <v>10</v>
      </c>
      <c r="G21" s="12">
        <f t="shared" si="1"/>
        <v>7.0685834705770348E-2</v>
      </c>
      <c r="H21" s="32">
        <f t="shared" si="2"/>
        <v>0.94247779607693793</v>
      </c>
      <c r="I21" s="34"/>
      <c r="J21" s="4">
        <f t="shared" si="3"/>
        <v>2</v>
      </c>
      <c r="K21" s="3">
        <f t="shared" si="4"/>
        <v>6</v>
      </c>
      <c r="L21" s="11">
        <f t="shared" si="5"/>
        <v>7.697687399458391</v>
      </c>
      <c r="M21" s="11">
        <f t="shared" si="6"/>
        <v>0.59376101152847094</v>
      </c>
      <c r="N21" s="14">
        <f t="shared" si="7"/>
        <v>5.9376101152847092</v>
      </c>
      <c r="AM21" s="1"/>
      <c r="AN21" s="1"/>
      <c r="AO21" s="1"/>
    </row>
    <row r="22" spans="1:41">
      <c r="A22" s="50" t="str">
        <f>'Blocos de Coroamento'!A22</f>
        <v>BT19</v>
      </c>
      <c r="B22" s="19">
        <f>'Blocos de Coroamento'!E22</f>
        <v>2</v>
      </c>
      <c r="C22" s="20">
        <v>300</v>
      </c>
      <c r="D22" s="8">
        <v>3</v>
      </c>
      <c r="E22" s="18">
        <v>18.149999999999999</v>
      </c>
      <c r="F22" s="21">
        <f>'Blocos de Coroamento'!J22</f>
        <v>10</v>
      </c>
      <c r="G22" s="12">
        <f t="shared" si="1"/>
        <v>7.0685834705770348E-2</v>
      </c>
      <c r="H22" s="32">
        <f t="shared" si="2"/>
        <v>0.94247779607693793</v>
      </c>
      <c r="I22" s="34"/>
      <c r="J22" s="4">
        <f t="shared" si="3"/>
        <v>2</v>
      </c>
      <c r="K22" s="3">
        <f t="shared" si="4"/>
        <v>6</v>
      </c>
      <c r="L22" s="11">
        <f t="shared" si="5"/>
        <v>8.1218024076930124</v>
      </c>
      <c r="M22" s="11">
        <f t="shared" si="6"/>
        <v>0.59376101152847094</v>
      </c>
      <c r="N22" s="14">
        <f t="shared" si="7"/>
        <v>5.9376101152847092</v>
      </c>
      <c r="AM22" s="1"/>
      <c r="AN22" s="1"/>
      <c r="AO22" s="1"/>
    </row>
    <row r="23" spans="1:41">
      <c r="A23" s="50" t="str">
        <f>'Blocos de Coroamento'!A23</f>
        <v>BT20</v>
      </c>
      <c r="B23" s="19">
        <f>'Blocos de Coroamento'!E23</f>
        <v>2</v>
      </c>
      <c r="C23" s="20">
        <v>300</v>
      </c>
      <c r="D23" s="8">
        <v>3</v>
      </c>
      <c r="E23" s="18">
        <v>19.149999999999999</v>
      </c>
      <c r="F23" s="21">
        <f>'Blocos de Coroamento'!J23</f>
        <v>10</v>
      </c>
      <c r="G23" s="12">
        <f t="shared" si="1"/>
        <v>7.0685834705770348E-2</v>
      </c>
      <c r="H23" s="32">
        <f t="shared" si="2"/>
        <v>0.94247779607693793</v>
      </c>
      <c r="I23" s="34"/>
      <c r="J23" s="4">
        <f t="shared" si="3"/>
        <v>2</v>
      </c>
      <c r="K23" s="3">
        <f t="shared" si="4"/>
        <v>6</v>
      </c>
      <c r="L23" s="11">
        <f t="shared" si="5"/>
        <v>8.5459174159276348</v>
      </c>
      <c r="M23" s="11">
        <f t="shared" si="6"/>
        <v>0.59376101152847094</v>
      </c>
      <c r="N23" s="14">
        <f t="shared" si="7"/>
        <v>5.9376101152847092</v>
      </c>
      <c r="AM23" s="1"/>
      <c r="AN23" s="1"/>
      <c r="AO23" s="1"/>
    </row>
    <row r="24" spans="1:41">
      <c r="A24" s="50" t="str">
        <f>'Blocos de Coroamento'!A24</f>
        <v>BT21</v>
      </c>
      <c r="B24" s="19">
        <f>'Blocos de Coroamento'!E24</f>
        <v>2</v>
      </c>
      <c r="C24" s="20">
        <v>300</v>
      </c>
      <c r="D24" s="8">
        <v>3</v>
      </c>
      <c r="E24" s="18">
        <v>20.149999999999999</v>
      </c>
      <c r="F24" s="21">
        <f>'Blocos de Coroamento'!J24</f>
        <v>10</v>
      </c>
      <c r="G24" s="12">
        <f t="shared" si="1"/>
        <v>7.0685834705770348E-2</v>
      </c>
      <c r="H24" s="32">
        <f t="shared" si="2"/>
        <v>0.94247779607693793</v>
      </c>
      <c r="I24" s="34"/>
      <c r="J24" s="4">
        <f t="shared" si="3"/>
        <v>2</v>
      </c>
      <c r="K24" s="3">
        <f t="shared" si="4"/>
        <v>6</v>
      </c>
      <c r="L24" s="11">
        <f t="shared" si="5"/>
        <v>8.9700324241622571</v>
      </c>
      <c r="M24" s="11">
        <f t="shared" si="6"/>
        <v>0.59376101152847094</v>
      </c>
      <c r="N24" s="14">
        <f t="shared" si="7"/>
        <v>5.9376101152847092</v>
      </c>
      <c r="AM24" s="1"/>
      <c r="AN24" s="1"/>
      <c r="AO24" s="1"/>
    </row>
    <row r="25" spans="1:41">
      <c r="A25" s="50" t="str">
        <f>'Blocos de Coroamento'!A25</f>
        <v>BT22</v>
      </c>
      <c r="B25" s="19">
        <f>'Blocos de Coroamento'!E25</f>
        <v>2</v>
      </c>
      <c r="C25" s="20">
        <v>300</v>
      </c>
      <c r="D25" s="8">
        <v>3</v>
      </c>
      <c r="E25" s="18">
        <v>21.15</v>
      </c>
      <c r="F25" s="21">
        <f>'Blocos de Coroamento'!J25</f>
        <v>10</v>
      </c>
      <c r="G25" s="12">
        <f t="shared" si="1"/>
        <v>7.0685834705770348E-2</v>
      </c>
      <c r="H25" s="32">
        <f t="shared" si="2"/>
        <v>0.94247779607693793</v>
      </c>
      <c r="I25" s="34"/>
      <c r="J25" s="4">
        <f t="shared" si="3"/>
        <v>2</v>
      </c>
      <c r="K25" s="3">
        <f t="shared" si="4"/>
        <v>6</v>
      </c>
      <c r="L25" s="11">
        <f t="shared" si="5"/>
        <v>9.3941474323968794</v>
      </c>
      <c r="M25" s="11">
        <f t="shared" si="6"/>
        <v>0.59376101152847094</v>
      </c>
      <c r="N25" s="14">
        <f t="shared" si="7"/>
        <v>5.9376101152847092</v>
      </c>
      <c r="AM25" s="1"/>
      <c r="AN25" s="1"/>
      <c r="AO25" s="1"/>
    </row>
    <row r="26" spans="1:41">
      <c r="I26" s="46"/>
      <c r="J26" s="46"/>
      <c r="K26" s="46"/>
      <c r="L26" s="45"/>
      <c r="M26" s="45"/>
      <c r="N26" s="45"/>
      <c r="AH26" s="1"/>
      <c r="AI26" s="1"/>
      <c r="AJ26" s="1"/>
      <c r="AK26" s="1"/>
      <c r="AL26" s="1"/>
      <c r="AM26" s="1"/>
      <c r="AN26" s="1"/>
      <c r="AO26" s="1"/>
    </row>
    <row r="27" spans="1:41">
      <c r="G27" s="52" t="s">
        <v>0</v>
      </c>
      <c r="H27" s="52"/>
      <c r="I27" s="17">
        <f t="shared" ref="I27:N27" si="8">SUM(I4:I25)</f>
        <v>0</v>
      </c>
      <c r="J27" s="17">
        <f t="shared" si="8"/>
        <v>44</v>
      </c>
      <c r="K27" s="31">
        <f t="shared" si="8"/>
        <v>132</v>
      </c>
      <c r="L27" s="15">
        <f t="shared" si="8"/>
        <v>108.70067661053363</v>
      </c>
      <c r="M27" s="15">
        <f t="shared" si="8"/>
        <v>13.062742253626364</v>
      </c>
      <c r="N27" s="30">
        <f t="shared" si="8"/>
        <v>130.62742253626365</v>
      </c>
      <c r="AH27" s="1"/>
      <c r="AI27" s="1"/>
      <c r="AJ27" s="1"/>
      <c r="AK27" s="1"/>
      <c r="AL27" s="1"/>
      <c r="AM27" s="1"/>
      <c r="AN27" s="1"/>
      <c r="AO27" s="1"/>
    </row>
  </sheetData>
  <mergeCells count="3">
    <mergeCell ref="A2:N2"/>
    <mergeCell ref="G27:H27"/>
    <mergeCell ref="A1:N1"/>
  </mergeCells>
  <conditionalFormatting sqref="H4:N25 B4:F25">
    <cfRule type="containsBlanks" dxfId="5" priority="52">
      <formula>LEN(TRIM(B4))=0</formula>
    </cfRule>
  </conditionalFormatting>
  <conditionalFormatting sqref="I27:N27">
    <cfRule type="containsBlanks" dxfId="4" priority="40">
      <formula>LEN(TRIM(I27))=0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0"/>
  <sheetViews>
    <sheetView view="pageBreakPreview" zoomScale="85" zoomScaleNormal="85" zoomScaleSheetLayoutView="85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M10" sqref="M10"/>
    </sheetView>
  </sheetViews>
  <sheetFormatPr defaultRowHeight="15"/>
  <cols>
    <col min="1" max="1" width="15.7109375" customWidth="1"/>
    <col min="2" max="3" width="10.7109375" customWidth="1"/>
    <col min="4" max="4" width="14.7109375" style="35" customWidth="1"/>
    <col min="5" max="7" width="10.7109375" customWidth="1"/>
    <col min="8" max="17" width="12.7109375" customWidth="1"/>
    <col min="18" max="18" width="13.7109375" customWidth="1"/>
    <col min="19" max="19" width="7.7109375" customWidth="1"/>
    <col min="20" max="20" width="8.42578125" customWidth="1"/>
    <col min="21" max="34" width="7.7109375" customWidth="1"/>
    <col min="35" max="39" width="10.7109375" customWidth="1"/>
    <col min="40" max="41" width="15.7109375" customWidth="1"/>
    <col min="42" max="42" width="10.7109375" customWidth="1"/>
    <col min="44" max="44" width="15.7109375" customWidth="1"/>
  </cols>
  <sheetData>
    <row r="1" spans="1:45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45" s="2" customFormat="1" ht="15" customHeight="1">
      <c r="A2" s="52" t="s">
        <v>29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</row>
    <row r="3" spans="1:45" ht="30" customHeight="1">
      <c r="A3" s="5" t="s">
        <v>28</v>
      </c>
      <c r="B3" s="5" t="s">
        <v>4</v>
      </c>
      <c r="C3" s="5" t="s">
        <v>2</v>
      </c>
      <c r="D3" s="26" t="s">
        <v>1</v>
      </c>
      <c r="E3" s="5" t="s">
        <v>9</v>
      </c>
      <c r="F3" s="5" t="s">
        <v>10</v>
      </c>
      <c r="G3" s="5" t="str">
        <f>'Blocos de Coroamento'!J3</f>
        <v>DMT</v>
      </c>
      <c r="H3" s="5" t="s">
        <v>6</v>
      </c>
      <c r="I3" s="37" t="s">
        <v>7</v>
      </c>
      <c r="J3" s="38" t="s">
        <v>11</v>
      </c>
      <c r="K3" s="5" t="s">
        <v>12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21</v>
      </c>
      <c r="Q3" s="5" t="s">
        <v>19</v>
      </c>
      <c r="R3" s="5" t="s">
        <v>20</v>
      </c>
      <c r="AQ3" s="1"/>
      <c r="AR3" s="1"/>
      <c r="AS3" s="1"/>
    </row>
    <row r="4" spans="1:45">
      <c r="A4" s="49" t="s">
        <v>65</v>
      </c>
      <c r="B4" s="25">
        <v>0.14000000000000001</v>
      </c>
      <c r="C4" s="25">
        <v>0.3</v>
      </c>
      <c r="D4" s="25">
        <v>91.66</v>
      </c>
      <c r="E4" s="25">
        <v>0.6</v>
      </c>
      <c r="F4" s="25">
        <v>0.05</v>
      </c>
      <c r="G4" s="21">
        <f>'Blocos de Coroamento'!J4</f>
        <v>10</v>
      </c>
      <c r="H4" s="22">
        <f>B4*D4</f>
        <v>12.832400000000002</v>
      </c>
      <c r="I4" s="39">
        <f>2*(B4+C4)</f>
        <v>0.88</v>
      </c>
      <c r="J4" s="33">
        <f>(B4+E4)*(C4+F4)*(D4)</f>
        <v>23.739940000000001</v>
      </c>
      <c r="K4" s="22">
        <f>H4</f>
        <v>12.832400000000002</v>
      </c>
      <c r="L4" s="23">
        <f>0.05*K4</f>
        <v>0.64162000000000008</v>
      </c>
      <c r="M4" s="23">
        <f>B4*C4*D4</f>
        <v>3.84972</v>
      </c>
      <c r="N4" s="22">
        <f>2*(C4+F4)*D4</f>
        <v>64.161999999999992</v>
      </c>
      <c r="O4" s="22">
        <f>(B4+(2*C4))*D4</f>
        <v>67.828400000000002</v>
      </c>
      <c r="P4" s="23">
        <f>(J4-L4-M4)</f>
        <v>19.2486</v>
      </c>
      <c r="Q4" s="23">
        <f t="shared" ref="Q4" si="0">(1.4*J4)-P4</f>
        <v>13.987315999999996</v>
      </c>
      <c r="R4" s="24">
        <f>Q4*G4</f>
        <v>139.87315999999996</v>
      </c>
      <c r="AQ4" s="1"/>
      <c r="AR4" s="1"/>
      <c r="AS4" s="1"/>
    </row>
    <row r="5" spans="1:45">
      <c r="A5" s="49" t="s">
        <v>66</v>
      </c>
      <c r="B5" s="25"/>
      <c r="C5" s="25"/>
      <c r="D5" s="25"/>
      <c r="E5" s="25"/>
      <c r="F5" s="25"/>
      <c r="G5" s="21"/>
      <c r="H5" s="22"/>
      <c r="I5" s="39"/>
      <c r="J5" s="33"/>
      <c r="K5" s="22"/>
      <c r="L5" s="23"/>
      <c r="M5" s="23"/>
      <c r="N5" s="22"/>
      <c r="O5" s="22"/>
      <c r="P5" s="23"/>
      <c r="Q5" s="23"/>
      <c r="R5" s="24"/>
      <c r="AQ5" s="1"/>
      <c r="AR5" s="1"/>
      <c r="AS5" s="1"/>
    </row>
    <row r="6" spans="1:45">
      <c r="A6" s="49" t="s">
        <v>67</v>
      </c>
      <c r="B6" s="25"/>
      <c r="C6" s="25"/>
      <c r="D6" s="25"/>
      <c r="E6" s="25"/>
      <c r="F6" s="25"/>
      <c r="G6" s="21"/>
      <c r="H6" s="22"/>
      <c r="I6" s="39"/>
      <c r="J6" s="33"/>
      <c r="K6" s="22"/>
      <c r="L6" s="23"/>
      <c r="M6" s="23"/>
      <c r="N6" s="22"/>
      <c r="O6" s="22"/>
      <c r="P6" s="23"/>
      <c r="Q6" s="23"/>
      <c r="R6" s="24"/>
      <c r="AQ6" s="1"/>
      <c r="AR6" s="1"/>
      <c r="AS6" s="1"/>
    </row>
    <row r="7" spans="1:45">
      <c r="A7" s="49" t="s">
        <v>68</v>
      </c>
      <c r="B7" s="25"/>
      <c r="C7" s="25"/>
      <c r="D7" s="25"/>
      <c r="E7" s="25"/>
      <c r="F7" s="25"/>
      <c r="G7" s="21"/>
      <c r="H7" s="22"/>
      <c r="I7" s="39"/>
      <c r="J7" s="33"/>
      <c r="K7" s="22"/>
      <c r="L7" s="23"/>
      <c r="M7" s="23"/>
      <c r="N7" s="22"/>
      <c r="O7" s="22"/>
      <c r="P7" s="23"/>
      <c r="Q7" s="23"/>
      <c r="R7" s="24"/>
      <c r="AQ7" s="1"/>
    </row>
    <row r="8" spans="1:45">
      <c r="AL8" s="1"/>
      <c r="AM8" s="1"/>
      <c r="AN8" s="1"/>
      <c r="AO8" s="1"/>
      <c r="AP8" s="1"/>
      <c r="AQ8" s="1"/>
      <c r="AR8" s="1"/>
      <c r="AS8" s="1"/>
    </row>
    <row r="9" spans="1:45">
      <c r="AL9" s="1"/>
      <c r="AM9" s="1"/>
      <c r="AN9" s="1"/>
      <c r="AO9" s="1"/>
      <c r="AP9" s="1"/>
      <c r="AQ9" s="1"/>
      <c r="AR9" s="1"/>
      <c r="AS9" s="1"/>
    </row>
    <row r="10" spans="1:45">
      <c r="H10" s="52" t="s">
        <v>0</v>
      </c>
      <c r="I10" s="52"/>
      <c r="J10" s="15">
        <f>SUM(J4:J7)</f>
        <v>23.739940000000001</v>
      </c>
      <c r="K10" s="16">
        <f>SUM(K4:K7)</f>
        <v>12.832400000000002</v>
      </c>
      <c r="L10" s="15">
        <f>SUM(L4:L7)</f>
        <v>0.64162000000000008</v>
      </c>
      <c r="M10" s="15">
        <f>SUM(M4:M7)+10%</f>
        <v>3.9497200000000001</v>
      </c>
      <c r="N10" s="16">
        <f>SUM(N4:N7)</f>
        <v>64.161999999999992</v>
      </c>
      <c r="O10" s="16">
        <f>SUM(O4:O7)</f>
        <v>67.828400000000002</v>
      </c>
      <c r="P10" s="15">
        <f>SUM(P4:P7)</f>
        <v>19.2486</v>
      </c>
      <c r="Q10" s="15">
        <f>SUM(Q4:Q7)</f>
        <v>13.987315999999996</v>
      </c>
      <c r="R10" s="30">
        <f>SUM(R4:R7)</f>
        <v>139.87315999999996</v>
      </c>
      <c r="AL10" s="1"/>
      <c r="AM10" s="1"/>
      <c r="AN10" s="1"/>
      <c r="AO10" s="1"/>
      <c r="AP10" s="1"/>
      <c r="AQ10" s="1"/>
      <c r="AR10" s="1"/>
      <c r="AS10" s="1"/>
    </row>
  </sheetData>
  <mergeCells count="3">
    <mergeCell ref="A2:R2"/>
    <mergeCell ref="H10:I10"/>
    <mergeCell ref="A1:R1"/>
  </mergeCells>
  <phoneticPr fontId="5" type="noConversion"/>
  <conditionalFormatting sqref="J10:R10 I4:J7 L4:M7 B4:G7 P4:R7">
    <cfRule type="containsBlanks" dxfId="3" priority="16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6"/>
  <sheetViews>
    <sheetView view="pageBreakPreview" zoomScaleNormal="85" zoomScaleSheetLayoutView="10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J21" sqref="J21"/>
    </sheetView>
  </sheetViews>
  <sheetFormatPr defaultRowHeight="15"/>
  <cols>
    <col min="1" max="1" width="15.7109375" customWidth="1"/>
    <col min="2" max="3" width="10.7109375" customWidth="1"/>
    <col min="4" max="4" width="14.7109375" customWidth="1"/>
    <col min="5" max="5" width="14.7109375" style="35" customWidth="1"/>
    <col min="6" max="6" width="10.7109375" style="35" customWidth="1"/>
    <col min="7" max="10" width="12.7109375" customWidth="1"/>
    <col min="11" max="11" width="7.7109375" customWidth="1"/>
    <col min="12" max="12" width="8.42578125" customWidth="1"/>
    <col min="13" max="26" width="7.7109375" customWidth="1"/>
    <col min="27" max="31" width="10.7109375" customWidth="1"/>
    <col min="32" max="33" width="15.7109375" customWidth="1"/>
    <col min="34" max="34" width="10.7109375" customWidth="1"/>
    <col min="36" max="36" width="15.7109375" customWidth="1"/>
  </cols>
  <sheetData>
    <row r="1" spans="1:37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</row>
    <row r="2" spans="1:37" s="2" customFormat="1" ht="15" customHeight="1">
      <c r="A2" s="52" t="s">
        <v>33</v>
      </c>
      <c r="B2" s="52"/>
      <c r="C2" s="52"/>
      <c r="D2" s="52"/>
      <c r="E2" s="52"/>
      <c r="F2" s="52"/>
      <c r="G2" s="52"/>
      <c r="H2" s="52"/>
      <c r="I2" s="52"/>
      <c r="J2" s="5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37" ht="51.75" customHeight="1">
      <c r="A3" s="5" t="s">
        <v>30</v>
      </c>
      <c r="B3" s="5" t="s">
        <v>31</v>
      </c>
      <c r="C3" s="5" t="s">
        <v>32</v>
      </c>
      <c r="D3" s="5" t="s">
        <v>39</v>
      </c>
      <c r="E3" s="26" t="s">
        <v>44</v>
      </c>
      <c r="F3" s="26" t="s">
        <v>9</v>
      </c>
      <c r="G3" s="5" t="s">
        <v>6</v>
      </c>
      <c r="H3" s="37" t="s">
        <v>7</v>
      </c>
      <c r="I3" s="38" t="s">
        <v>16</v>
      </c>
      <c r="J3" s="5" t="s">
        <v>17</v>
      </c>
      <c r="AI3" s="1"/>
      <c r="AJ3" s="1"/>
      <c r="AK3" s="1"/>
    </row>
    <row r="4" spans="1:37">
      <c r="A4" s="51" t="s">
        <v>93</v>
      </c>
      <c r="B4" s="25">
        <v>0.2</v>
      </c>
      <c r="C4" s="25">
        <v>0.75</v>
      </c>
      <c r="D4" s="25">
        <v>6.87</v>
      </c>
      <c r="E4" s="25">
        <v>7.28</v>
      </c>
      <c r="F4" s="25">
        <v>0.2</v>
      </c>
      <c r="G4" s="22">
        <f>B4*C4</f>
        <v>0.15000000000000002</v>
      </c>
      <c r="H4" s="39">
        <f>2*(B4+C4)</f>
        <v>1.9</v>
      </c>
      <c r="I4" s="40">
        <f t="shared" ref="I4:I9" si="0">B4*C4*E4</f>
        <v>1.0920000000000003</v>
      </c>
      <c r="J4" s="22">
        <f>((2*B4)+(2*(C4+F4)))*D4</f>
        <v>15.800999999999998</v>
      </c>
      <c r="AI4" s="1"/>
      <c r="AJ4" s="1"/>
      <c r="AK4" s="1"/>
    </row>
    <row r="5" spans="1:37">
      <c r="A5" s="51" t="s">
        <v>94</v>
      </c>
      <c r="B5" s="25">
        <v>0.2</v>
      </c>
      <c r="C5" s="25">
        <v>0.75</v>
      </c>
      <c r="D5" s="25">
        <v>6.87</v>
      </c>
      <c r="E5" s="25">
        <v>7.28</v>
      </c>
      <c r="F5" s="25">
        <v>0.2</v>
      </c>
      <c r="G5" s="22">
        <f t="shared" ref="G5:G9" si="1">B5*C5</f>
        <v>0.15000000000000002</v>
      </c>
      <c r="H5" s="39">
        <f t="shared" ref="H5:H9" si="2">2*(B5+C5)</f>
        <v>1.9</v>
      </c>
      <c r="I5" s="40">
        <f t="shared" si="0"/>
        <v>1.0920000000000003</v>
      </c>
      <c r="J5" s="22">
        <f t="shared" ref="J5:J9" si="3">((2*B5)+(2*(C5+F5)))*D5</f>
        <v>15.800999999999998</v>
      </c>
      <c r="AI5" s="1"/>
    </row>
    <row r="6" spans="1:37">
      <c r="A6" s="51" t="s">
        <v>95</v>
      </c>
      <c r="B6" s="25">
        <v>0.2</v>
      </c>
      <c r="C6" s="25">
        <v>0.75</v>
      </c>
      <c r="D6" s="25">
        <v>6.87</v>
      </c>
      <c r="E6" s="25">
        <v>7.28</v>
      </c>
      <c r="F6" s="25">
        <v>0.2</v>
      </c>
      <c r="G6" s="22">
        <f t="shared" si="1"/>
        <v>0.15000000000000002</v>
      </c>
      <c r="H6" s="39">
        <f t="shared" si="2"/>
        <v>1.9</v>
      </c>
      <c r="I6" s="40">
        <f t="shared" si="0"/>
        <v>1.0920000000000003</v>
      </c>
      <c r="J6" s="22">
        <f t="shared" si="3"/>
        <v>15.800999999999998</v>
      </c>
      <c r="AI6" s="1"/>
      <c r="AJ6" s="1"/>
      <c r="AK6" s="1"/>
    </row>
    <row r="7" spans="1:37">
      <c r="A7" s="51" t="s">
        <v>96</v>
      </c>
      <c r="B7" s="25">
        <v>0.2</v>
      </c>
      <c r="C7" s="25">
        <v>0.75</v>
      </c>
      <c r="D7" s="25">
        <v>6.87</v>
      </c>
      <c r="E7" s="25">
        <v>7.28</v>
      </c>
      <c r="F7" s="25">
        <v>0.2</v>
      </c>
      <c r="G7" s="22">
        <f t="shared" si="1"/>
        <v>0.15000000000000002</v>
      </c>
      <c r="H7" s="39">
        <f t="shared" si="2"/>
        <v>1.9</v>
      </c>
      <c r="I7" s="40">
        <f t="shared" si="0"/>
        <v>1.0920000000000003</v>
      </c>
      <c r="J7" s="22">
        <f t="shared" si="3"/>
        <v>15.800999999999998</v>
      </c>
      <c r="AI7" s="1"/>
      <c r="AJ7" s="1"/>
      <c r="AK7" s="1"/>
    </row>
    <row r="8" spans="1:37">
      <c r="A8" s="51" t="s">
        <v>97</v>
      </c>
      <c r="B8" s="25">
        <v>0.2</v>
      </c>
      <c r="C8" s="25">
        <v>0.75</v>
      </c>
      <c r="D8" s="25">
        <v>6.87</v>
      </c>
      <c r="E8" s="25">
        <v>7.28</v>
      </c>
      <c r="F8" s="25">
        <v>0.2</v>
      </c>
      <c r="G8" s="22">
        <f t="shared" si="1"/>
        <v>0.15000000000000002</v>
      </c>
      <c r="H8" s="39">
        <f t="shared" si="2"/>
        <v>1.9</v>
      </c>
      <c r="I8" s="40">
        <f t="shared" si="0"/>
        <v>1.0920000000000003</v>
      </c>
      <c r="J8" s="22">
        <f t="shared" si="3"/>
        <v>15.800999999999998</v>
      </c>
      <c r="AI8" s="1"/>
      <c r="AJ8" s="1"/>
      <c r="AK8" s="1"/>
    </row>
    <row r="9" spans="1:37">
      <c r="A9" s="51" t="s">
        <v>98</v>
      </c>
      <c r="B9" s="25">
        <v>0.2</v>
      </c>
      <c r="C9" s="25">
        <v>0.75</v>
      </c>
      <c r="D9" s="25">
        <v>6.87</v>
      </c>
      <c r="E9" s="25">
        <v>7.28</v>
      </c>
      <c r="F9" s="25">
        <v>0.2</v>
      </c>
      <c r="G9" s="22">
        <f t="shared" si="1"/>
        <v>0.15000000000000002</v>
      </c>
      <c r="H9" s="39">
        <f t="shared" si="2"/>
        <v>1.9</v>
      </c>
      <c r="I9" s="40">
        <f t="shared" si="0"/>
        <v>1.0920000000000003</v>
      </c>
      <c r="J9" s="22">
        <f t="shared" si="3"/>
        <v>15.800999999999998</v>
      </c>
      <c r="AI9" s="1"/>
      <c r="AJ9" s="1"/>
      <c r="AK9" s="1"/>
    </row>
    <row r="10" spans="1:37">
      <c r="A10" s="51" t="s">
        <v>99</v>
      </c>
      <c r="B10" s="25">
        <v>0.2</v>
      </c>
      <c r="C10" s="25">
        <v>0.75</v>
      </c>
      <c r="D10" s="25">
        <v>6.87</v>
      </c>
      <c r="E10" s="25">
        <v>7.28</v>
      </c>
      <c r="F10" s="25">
        <v>0.2</v>
      </c>
      <c r="G10" s="22">
        <f t="shared" ref="G10:G13" si="4">B10*C10</f>
        <v>0.15000000000000002</v>
      </c>
      <c r="H10" s="39">
        <f t="shared" ref="H10:H13" si="5">2*(B10+C10)</f>
        <v>1.9</v>
      </c>
      <c r="I10" s="40">
        <f t="shared" ref="I10:I13" si="6">B10*C10*E10</f>
        <v>1.0920000000000003</v>
      </c>
      <c r="J10" s="22">
        <f t="shared" ref="J10:J13" si="7">((2*B10)+(2*(C10+F10)))*D10</f>
        <v>15.800999999999998</v>
      </c>
      <c r="AI10" s="1"/>
      <c r="AJ10" s="1"/>
      <c r="AK10" s="1"/>
    </row>
    <row r="11" spans="1:37">
      <c r="A11" s="51" t="s">
        <v>100</v>
      </c>
      <c r="B11" s="25">
        <v>0.2</v>
      </c>
      <c r="C11" s="25">
        <v>0.75</v>
      </c>
      <c r="D11" s="25">
        <v>6.87</v>
      </c>
      <c r="E11" s="25">
        <v>7.28</v>
      </c>
      <c r="F11" s="25">
        <v>0.2</v>
      </c>
      <c r="G11" s="22">
        <f t="shared" si="4"/>
        <v>0.15000000000000002</v>
      </c>
      <c r="H11" s="39">
        <f t="shared" si="5"/>
        <v>1.9</v>
      </c>
      <c r="I11" s="40">
        <f t="shared" si="6"/>
        <v>1.0920000000000003</v>
      </c>
      <c r="J11" s="22">
        <f t="shared" si="7"/>
        <v>15.800999999999998</v>
      </c>
      <c r="AI11" s="1"/>
      <c r="AJ11" s="1"/>
      <c r="AK11" s="1"/>
    </row>
    <row r="12" spans="1:37">
      <c r="A12" s="51" t="s">
        <v>101</v>
      </c>
      <c r="B12" s="25">
        <v>0.2</v>
      </c>
      <c r="C12" s="25">
        <v>0.75</v>
      </c>
      <c r="D12" s="25">
        <v>6.87</v>
      </c>
      <c r="E12" s="25">
        <v>7.28</v>
      </c>
      <c r="F12" s="25">
        <v>0.2</v>
      </c>
      <c r="G12" s="22">
        <f t="shared" si="4"/>
        <v>0.15000000000000002</v>
      </c>
      <c r="H12" s="39">
        <f t="shared" si="5"/>
        <v>1.9</v>
      </c>
      <c r="I12" s="40">
        <f t="shared" si="6"/>
        <v>1.0920000000000003</v>
      </c>
      <c r="J12" s="22">
        <f t="shared" si="7"/>
        <v>15.800999999999998</v>
      </c>
      <c r="AI12" s="1"/>
      <c r="AJ12" s="1"/>
      <c r="AK12" s="1"/>
    </row>
    <row r="13" spans="1:37">
      <c r="A13" s="51" t="s">
        <v>102</v>
      </c>
      <c r="B13" s="25">
        <v>0.2</v>
      </c>
      <c r="C13" s="25">
        <v>0.75</v>
      </c>
      <c r="D13" s="25">
        <v>6.87</v>
      </c>
      <c r="E13" s="25">
        <v>7.28</v>
      </c>
      <c r="F13" s="25">
        <v>0.2</v>
      </c>
      <c r="G13" s="22">
        <f t="shared" si="4"/>
        <v>0.15000000000000002</v>
      </c>
      <c r="H13" s="39">
        <f t="shared" si="5"/>
        <v>1.9</v>
      </c>
      <c r="I13" s="40">
        <f t="shared" si="6"/>
        <v>1.0920000000000003</v>
      </c>
      <c r="J13" s="22">
        <f t="shared" si="7"/>
        <v>15.800999999999998</v>
      </c>
      <c r="AI13" s="1"/>
      <c r="AJ13" s="1"/>
      <c r="AK13" s="1"/>
    </row>
    <row r="14" spans="1:37">
      <c r="AD14" s="1"/>
      <c r="AE14" s="1"/>
      <c r="AF14" s="1"/>
      <c r="AG14" s="1"/>
      <c r="AH14" s="1"/>
      <c r="AI14" s="1"/>
      <c r="AJ14" s="1"/>
      <c r="AK14" s="1"/>
    </row>
    <row r="15" spans="1:37">
      <c r="AD15" s="1"/>
      <c r="AE15" s="1"/>
      <c r="AF15" s="1"/>
      <c r="AG15" s="1"/>
      <c r="AH15" s="1"/>
      <c r="AI15" s="1"/>
      <c r="AJ15" s="1"/>
      <c r="AK15" s="1"/>
    </row>
    <row r="16" spans="1:37">
      <c r="G16" s="52" t="s">
        <v>0</v>
      </c>
      <c r="H16" s="52"/>
      <c r="I16" s="15">
        <f>SUM(I4:I13)+10%</f>
        <v>11.020000000000003</v>
      </c>
      <c r="J16" s="16">
        <f>SUM(J4:J13)</f>
        <v>158.01</v>
      </c>
      <c r="AD16" s="1"/>
      <c r="AE16" s="1"/>
      <c r="AF16" s="1"/>
      <c r="AG16" s="1"/>
      <c r="AH16" s="1"/>
      <c r="AI16" s="1"/>
      <c r="AJ16" s="1"/>
      <c r="AK16" s="1"/>
    </row>
  </sheetData>
  <mergeCells count="3">
    <mergeCell ref="A2:J2"/>
    <mergeCell ref="G16:H16"/>
    <mergeCell ref="A1:J1"/>
  </mergeCells>
  <phoneticPr fontId="5" type="noConversion"/>
  <conditionalFormatting sqref="I16:J16 H4:I13 B4:F13">
    <cfRule type="containsBlanks" dxfId="2" priority="7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6"/>
  <sheetViews>
    <sheetView view="pageBreakPreview" zoomScale="95" zoomScaleNormal="85" zoomScaleSheetLayoutView="95" workbookViewId="0">
      <pane xSplit="1" ySplit="4" topLeftCell="B5" activePane="bottomRight" state="frozenSplit"/>
      <selection pane="topRight" activeCell="T1" sqref="T1"/>
      <selection pane="bottomLeft" activeCell="A16" sqref="A16"/>
      <selection pane="bottomRight" activeCell="H16" sqref="H16"/>
    </sheetView>
  </sheetViews>
  <sheetFormatPr defaultRowHeight="15"/>
  <cols>
    <col min="1" max="1" width="15.7109375" customWidth="1"/>
    <col min="2" max="3" width="10.7109375" customWidth="1"/>
    <col min="4" max="4" width="14.7109375" style="35" customWidth="1"/>
    <col min="5" max="5" width="14.7109375" customWidth="1"/>
    <col min="6" max="7" width="12.7109375" customWidth="1"/>
    <col min="8" max="9" width="6.7109375" customWidth="1"/>
    <col min="10" max="10" width="8.7109375" customWidth="1"/>
    <col min="11" max="13" width="12.7109375" customWidth="1"/>
    <col min="14" max="14" width="7.7109375" customWidth="1"/>
    <col min="15" max="15" width="8.42578125" customWidth="1"/>
    <col min="16" max="29" width="7.7109375" customWidth="1"/>
    <col min="30" max="34" width="10.7109375" customWidth="1"/>
    <col min="35" max="36" width="15.7109375" customWidth="1"/>
    <col min="37" max="37" width="10.7109375" customWidth="1"/>
    <col min="39" max="39" width="15.7109375" customWidth="1"/>
  </cols>
  <sheetData>
    <row r="1" spans="1:40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40" s="2" customFormat="1" ht="15" customHeight="1">
      <c r="A2" s="52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3" spans="1:40" ht="30" customHeight="1">
      <c r="A3" s="57" t="s">
        <v>34</v>
      </c>
      <c r="B3" s="57" t="s">
        <v>4</v>
      </c>
      <c r="C3" s="57" t="s">
        <v>2</v>
      </c>
      <c r="D3" s="59" t="s">
        <v>1</v>
      </c>
      <c r="E3" s="57" t="s">
        <v>39</v>
      </c>
      <c r="F3" s="61" t="s">
        <v>6</v>
      </c>
      <c r="G3" s="63" t="s">
        <v>38</v>
      </c>
      <c r="H3" s="54" t="s">
        <v>43</v>
      </c>
      <c r="I3" s="55"/>
      <c r="J3" s="56"/>
      <c r="K3" s="57" t="s">
        <v>37</v>
      </c>
      <c r="L3" s="57" t="s">
        <v>16</v>
      </c>
      <c r="M3" s="57" t="s">
        <v>36</v>
      </c>
      <c r="AL3" s="1"/>
      <c r="AM3" s="1"/>
      <c r="AN3" s="1"/>
    </row>
    <row r="4" spans="1:40" ht="15" customHeight="1">
      <c r="A4" s="58"/>
      <c r="B4" s="58"/>
      <c r="C4" s="58"/>
      <c r="D4" s="60"/>
      <c r="E4" s="58"/>
      <c r="F4" s="62"/>
      <c r="G4" s="64"/>
      <c r="H4" s="5" t="s">
        <v>40</v>
      </c>
      <c r="I4" s="5" t="s">
        <v>41</v>
      </c>
      <c r="J4" s="5" t="s">
        <v>42</v>
      </c>
      <c r="K4" s="58"/>
      <c r="L4" s="58"/>
      <c r="M4" s="58"/>
      <c r="AL4" s="1"/>
      <c r="AM4" s="1"/>
      <c r="AN4" s="1"/>
    </row>
    <row r="5" spans="1:40">
      <c r="A5" s="51" t="s">
        <v>103</v>
      </c>
      <c r="B5" s="25">
        <v>0.15</v>
      </c>
      <c r="C5" s="25">
        <v>0.41</v>
      </c>
      <c r="D5" s="25">
        <v>4.1500000000000004</v>
      </c>
      <c r="E5" s="25">
        <v>6.87</v>
      </c>
      <c r="F5" s="41">
        <f t="shared" ref="F5:F12" si="0">B5*D5</f>
        <v>0.62250000000000005</v>
      </c>
      <c r="G5" s="42">
        <f t="shared" ref="G5:G12" si="1">2*C5*D5</f>
        <v>3.403</v>
      </c>
      <c r="H5" s="25">
        <v>0.75</v>
      </c>
      <c r="I5" s="25">
        <f>C5</f>
        <v>0.41</v>
      </c>
      <c r="J5" s="27">
        <f>IF(H5="","",H5*I5)</f>
        <v>0.3075</v>
      </c>
      <c r="K5" s="22">
        <f>F5</f>
        <v>0.62250000000000005</v>
      </c>
      <c r="L5" s="23">
        <f t="shared" ref="L5:L12" si="2">B5*C5*D5</f>
        <v>0.25522499999999998</v>
      </c>
      <c r="M5" s="23">
        <f t="shared" ref="M5:M12" si="3">F5*E5</f>
        <v>4.2765750000000002</v>
      </c>
      <c r="AL5" s="1"/>
      <c r="AM5" s="1"/>
      <c r="AN5" s="1"/>
    </row>
    <row r="6" spans="1:40">
      <c r="A6" s="51" t="s">
        <v>104</v>
      </c>
      <c r="B6" s="25">
        <v>0.15</v>
      </c>
      <c r="C6" s="25">
        <v>0.41</v>
      </c>
      <c r="D6" s="25">
        <v>4.1500000000000004</v>
      </c>
      <c r="E6" s="25">
        <v>6.87</v>
      </c>
      <c r="F6" s="41">
        <f t="shared" si="0"/>
        <v>0.62250000000000005</v>
      </c>
      <c r="G6" s="42">
        <f t="shared" si="1"/>
        <v>3.403</v>
      </c>
      <c r="H6" s="25">
        <v>0.75</v>
      </c>
      <c r="I6" s="25">
        <f t="shared" ref="I6:I12" si="4">C6</f>
        <v>0.41</v>
      </c>
      <c r="J6" s="27">
        <f t="shared" ref="J6:J12" si="5">IF(H6="","",H6*I6)</f>
        <v>0.3075</v>
      </c>
      <c r="K6" s="22">
        <f t="shared" ref="K6:K12" si="6">F6</f>
        <v>0.62250000000000005</v>
      </c>
      <c r="L6" s="23">
        <f t="shared" si="2"/>
        <v>0.25522499999999998</v>
      </c>
      <c r="M6" s="23">
        <f t="shared" si="3"/>
        <v>4.2765750000000002</v>
      </c>
      <c r="AL6" s="1"/>
    </row>
    <row r="7" spans="1:40">
      <c r="A7" s="51" t="s">
        <v>105</v>
      </c>
      <c r="B7" s="25">
        <v>0.15</v>
      </c>
      <c r="C7" s="25">
        <v>0.41</v>
      </c>
      <c r="D7" s="25">
        <v>4.1500000000000004</v>
      </c>
      <c r="E7" s="25">
        <v>6.87</v>
      </c>
      <c r="F7" s="41">
        <f t="shared" si="0"/>
        <v>0.62250000000000005</v>
      </c>
      <c r="G7" s="42">
        <f t="shared" si="1"/>
        <v>3.403</v>
      </c>
      <c r="H7" s="25">
        <v>0.75</v>
      </c>
      <c r="I7" s="25">
        <f t="shared" si="4"/>
        <v>0.41</v>
      </c>
      <c r="J7" s="27">
        <f t="shared" si="5"/>
        <v>0.3075</v>
      </c>
      <c r="K7" s="22">
        <f t="shared" si="6"/>
        <v>0.62250000000000005</v>
      </c>
      <c r="L7" s="23">
        <f t="shared" si="2"/>
        <v>0.25522499999999998</v>
      </c>
      <c r="M7" s="23">
        <f t="shared" si="3"/>
        <v>4.2765750000000002</v>
      </c>
      <c r="AL7" s="1"/>
      <c r="AM7" s="1"/>
      <c r="AN7" s="1"/>
    </row>
    <row r="8" spans="1:40">
      <c r="A8" s="51" t="s">
        <v>106</v>
      </c>
      <c r="B8" s="25">
        <v>0.15</v>
      </c>
      <c r="C8" s="25">
        <v>0.41</v>
      </c>
      <c r="D8" s="25">
        <v>4.1500000000000004</v>
      </c>
      <c r="E8" s="25">
        <v>6.87</v>
      </c>
      <c r="F8" s="41">
        <f t="shared" si="0"/>
        <v>0.62250000000000005</v>
      </c>
      <c r="G8" s="42">
        <f t="shared" si="1"/>
        <v>3.403</v>
      </c>
      <c r="H8" s="25">
        <v>0.75</v>
      </c>
      <c r="I8" s="25">
        <f t="shared" si="4"/>
        <v>0.41</v>
      </c>
      <c r="J8" s="27">
        <f t="shared" si="5"/>
        <v>0.3075</v>
      </c>
      <c r="K8" s="22">
        <f t="shared" si="6"/>
        <v>0.62250000000000005</v>
      </c>
      <c r="L8" s="23">
        <f t="shared" si="2"/>
        <v>0.25522499999999998</v>
      </c>
      <c r="M8" s="23">
        <f t="shared" si="3"/>
        <v>4.2765750000000002</v>
      </c>
      <c r="AL8" s="1"/>
      <c r="AM8" s="1"/>
      <c r="AN8" s="1"/>
    </row>
    <row r="9" spans="1:40">
      <c r="A9" s="51" t="s">
        <v>107</v>
      </c>
      <c r="B9" s="25">
        <v>0.15</v>
      </c>
      <c r="C9" s="25">
        <v>0.41</v>
      </c>
      <c r="D9" s="25">
        <v>4.1500000000000004</v>
      </c>
      <c r="E9" s="25">
        <v>6.87</v>
      </c>
      <c r="F9" s="41">
        <f t="shared" si="0"/>
        <v>0.62250000000000005</v>
      </c>
      <c r="G9" s="42">
        <f t="shared" si="1"/>
        <v>3.403</v>
      </c>
      <c r="H9" s="25">
        <v>0.75</v>
      </c>
      <c r="I9" s="25">
        <f t="shared" si="4"/>
        <v>0.41</v>
      </c>
      <c r="J9" s="27">
        <f t="shared" si="5"/>
        <v>0.3075</v>
      </c>
      <c r="K9" s="22">
        <f t="shared" si="6"/>
        <v>0.62250000000000005</v>
      </c>
      <c r="L9" s="23">
        <f t="shared" si="2"/>
        <v>0.25522499999999998</v>
      </c>
      <c r="M9" s="23">
        <f t="shared" si="3"/>
        <v>4.2765750000000002</v>
      </c>
      <c r="AL9" s="1"/>
      <c r="AM9" s="1"/>
      <c r="AN9" s="1"/>
    </row>
    <row r="10" spans="1:40">
      <c r="A10" s="51" t="s">
        <v>108</v>
      </c>
      <c r="B10" s="25">
        <v>0.15</v>
      </c>
      <c r="C10" s="25">
        <v>0.41</v>
      </c>
      <c r="D10" s="25">
        <v>4.1500000000000004</v>
      </c>
      <c r="E10" s="25">
        <v>6.87</v>
      </c>
      <c r="F10" s="41">
        <f t="shared" si="0"/>
        <v>0.62250000000000005</v>
      </c>
      <c r="G10" s="42">
        <f t="shared" si="1"/>
        <v>3.403</v>
      </c>
      <c r="H10" s="25">
        <v>0.75</v>
      </c>
      <c r="I10" s="25">
        <f t="shared" si="4"/>
        <v>0.41</v>
      </c>
      <c r="J10" s="27">
        <f t="shared" si="5"/>
        <v>0.3075</v>
      </c>
      <c r="K10" s="22">
        <f t="shared" si="6"/>
        <v>0.62250000000000005</v>
      </c>
      <c r="L10" s="23">
        <f t="shared" si="2"/>
        <v>0.25522499999999998</v>
      </c>
      <c r="M10" s="23">
        <f t="shared" si="3"/>
        <v>4.2765750000000002</v>
      </c>
      <c r="AL10" s="1"/>
      <c r="AM10" s="1"/>
      <c r="AN10" s="1"/>
    </row>
    <row r="11" spans="1:40">
      <c r="A11" s="51" t="s">
        <v>109</v>
      </c>
      <c r="B11" s="25">
        <v>0.15</v>
      </c>
      <c r="C11" s="25">
        <v>0.41</v>
      </c>
      <c r="D11" s="25">
        <v>4.1500000000000004</v>
      </c>
      <c r="E11" s="25">
        <v>6.87</v>
      </c>
      <c r="F11" s="41">
        <f t="shared" si="0"/>
        <v>0.62250000000000005</v>
      </c>
      <c r="G11" s="42">
        <f t="shared" si="1"/>
        <v>3.403</v>
      </c>
      <c r="H11" s="25">
        <v>0.75</v>
      </c>
      <c r="I11" s="25">
        <f t="shared" si="4"/>
        <v>0.41</v>
      </c>
      <c r="J11" s="27">
        <f t="shared" si="5"/>
        <v>0.3075</v>
      </c>
      <c r="K11" s="22">
        <f t="shared" si="6"/>
        <v>0.62250000000000005</v>
      </c>
      <c r="L11" s="23">
        <f t="shared" si="2"/>
        <v>0.25522499999999998</v>
      </c>
      <c r="M11" s="23">
        <f t="shared" si="3"/>
        <v>4.2765750000000002</v>
      </c>
      <c r="AL11" s="1"/>
      <c r="AM11" s="1"/>
      <c r="AN11" s="1"/>
    </row>
    <row r="12" spans="1:40">
      <c r="A12" s="51" t="s">
        <v>110</v>
      </c>
      <c r="B12" s="25">
        <v>0.15</v>
      </c>
      <c r="C12" s="25">
        <v>0.41</v>
      </c>
      <c r="D12" s="25">
        <v>4.1500000000000004</v>
      </c>
      <c r="E12" s="25">
        <v>6.87</v>
      </c>
      <c r="F12" s="41">
        <f t="shared" si="0"/>
        <v>0.62250000000000005</v>
      </c>
      <c r="G12" s="42">
        <f t="shared" si="1"/>
        <v>3.403</v>
      </c>
      <c r="H12" s="25">
        <v>0.75</v>
      </c>
      <c r="I12" s="25">
        <f t="shared" si="4"/>
        <v>0.41</v>
      </c>
      <c r="J12" s="27">
        <f t="shared" si="5"/>
        <v>0.3075</v>
      </c>
      <c r="K12" s="22">
        <f t="shared" si="6"/>
        <v>0.62250000000000005</v>
      </c>
      <c r="L12" s="23">
        <f t="shared" si="2"/>
        <v>0.25522499999999998</v>
      </c>
      <c r="M12" s="23">
        <f t="shared" si="3"/>
        <v>4.2765750000000002</v>
      </c>
      <c r="AL12" s="1"/>
      <c r="AM12" s="1"/>
      <c r="AN12" s="1"/>
    </row>
    <row r="13" spans="1:40">
      <c r="AG13" s="1"/>
      <c r="AH13" s="1"/>
      <c r="AI13" s="1"/>
      <c r="AJ13" s="1"/>
      <c r="AK13" s="1"/>
      <c r="AL13" s="1"/>
      <c r="AM13" s="1"/>
      <c r="AN13" s="1"/>
    </row>
    <row r="14" spans="1:40">
      <c r="E14" s="52" t="s">
        <v>0</v>
      </c>
      <c r="F14" s="52"/>
      <c r="G14" s="65">
        <f>SUM(G5:G12)+SUM(J5:J12)</f>
        <v>29.683999999999997</v>
      </c>
      <c r="H14" s="66"/>
      <c r="I14" s="66"/>
      <c r="J14" s="67"/>
      <c r="K14" s="16">
        <f>SUM(K5:K12)</f>
        <v>4.9800000000000004</v>
      </c>
      <c r="L14" s="15">
        <f>SUM(L5:L12)+10%</f>
        <v>2.1417999999999999</v>
      </c>
      <c r="M14" s="15">
        <f>SUM(M5:M12)</f>
        <v>34.212600000000002</v>
      </c>
      <c r="AG14" s="1"/>
      <c r="AH14" s="1"/>
      <c r="AI14" s="1"/>
      <c r="AJ14" s="1"/>
      <c r="AK14" s="1"/>
      <c r="AL14" s="1"/>
      <c r="AM14" s="1"/>
      <c r="AN14" s="1"/>
    </row>
    <row r="16" spans="1:40">
      <c r="K16" s="47">
        <f>K14+G14</f>
        <v>34.664000000000001</v>
      </c>
    </row>
  </sheetData>
  <mergeCells count="15">
    <mergeCell ref="A1:M1"/>
    <mergeCell ref="A2:M2"/>
    <mergeCell ref="E14:F14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  <mergeCell ref="G14:J14"/>
  </mergeCells>
  <phoneticPr fontId="5" type="noConversion"/>
  <conditionalFormatting sqref="G14 K14:M14 L5:M12 B5:E12 H5:J12">
    <cfRule type="containsBlanks" dxfId="1" priority="29">
      <formula>LEN(TRIM(B5))=0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9"/>
  <sheetViews>
    <sheetView view="pageBreakPreview" zoomScale="124" zoomScaleNormal="85" zoomScaleSheetLayoutView="124" workbookViewId="0">
      <pane xSplit="1" ySplit="3" topLeftCell="B4" activePane="bottomRight" state="frozenSplit"/>
      <selection pane="topRight" activeCell="T1" sqref="T1"/>
      <selection pane="bottomLeft" activeCell="A16" sqref="A16"/>
      <selection pane="bottomRight" activeCell="D6" sqref="D6"/>
    </sheetView>
  </sheetViews>
  <sheetFormatPr defaultRowHeight="15"/>
  <cols>
    <col min="1" max="1" width="15.7109375" customWidth="1"/>
    <col min="2" max="3" width="10.7109375" style="35" customWidth="1"/>
    <col min="4" max="4" width="14.7109375" style="35" customWidth="1"/>
    <col min="5" max="6" width="14.7109375" customWidth="1"/>
    <col min="7" max="11" width="12.7109375" customWidth="1"/>
    <col min="12" max="12" width="7.7109375" customWidth="1"/>
    <col min="13" max="13" width="8.42578125" customWidth="1"/>
    <col min="14" max="27" width="7.7109375" customWidth="1"/>
    <col min="28" max="32" width="10.7109375" customWidth="1"/>
    <col min="33" max="34" width="15.7109375" customWidth="1"/>
    <col min="35" max="35" width="10.7109375" customWidth="1"/>
    <col min="37" max="37" width="15.7109375" customWidth="1"/>
  </cols>
  <sheetData>
    <row r="1" spans="1:38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38" s="2" customFormat="1" ht="15" customHeight="1">
      <c r="A2" s="52" t="s">
        <v>45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38" ht="30" customHeight="1">
      <c r="A3" s="29" t="s">
        <v>46</v>
      </c>
      <c r="B3" s="36" t="s">
        <v>4</v>
      </c>
      <c r="C3" s="36" t="s">
        <v>50</v>
      </c>
      <c r="D3" s="36" t="s">
        <v>1</v>
      </c>
      <c r="E3" s="29" t="s">
        <v>49</v>
      </c>
      <c r="F3" s="29" t="s">
        <v>51</v>
      </c>
      <c r="G3" s="43" t="s">
        <v>6</v>
      </c>
      <c r="H3" s="44" t="s">
        <v>52</v>
      </c>
      <c r="I3" s="29" t="s">
        <v>48</v>
      </c>
      <c r="J3" s="29" t="s">
        <v>16</v>
      </c>
      <c r="K3" s="29" t="s">
        <v>36</v>
      </c>
      <c r="AJ3" s="1"/>
      <c r="AK3" s="1"/>
      <c r="AL3" s="1"/>
    </row>
    <row r="4" spans="1:38">
      <c r="A4" s="6" t="s">
        <v>70</v>
      </c>
      <c r="B4" s="25">
        <v>0</v>
      </c>
      <c r="C4" s="25">
        <v>0</v>
      </c>
      <c r="D4" s="25">
        <v>0</v>
      </c>
      <c r="E4" s="25">
        <v>0</v>
      </c>
      <c r="F4" s="25">
        <v>0</v>
      </c>
      <c r="G4" s="41">
        <f t="shared" ref="G4" si="0">B4*D4</f>
        <v>0</v>
      </c>
      <c r="H4" s="42">
        <f>F4*C4</f>
        <v>0</v>
      </c>
      <c r="I4" s="22">
        <f>G4</f>
        <v>0</v>
      </c>
      <c r="J4" s="23">
        <f t="shared" ref="J4" si="1">B4*C4*D4</f>
        <v>0</v>
      </c>
      <c r="K4" s="23">
        <f>G4*E4</f>
        <v>0</v>
      </c>
      <c r="AJ4" s="1"/>
      <c r="AK4" s="1"/>
      <c r="AL4" s="1"/>
    </row>
    <row r="5" spans="1:38">
      <c r="A5" s="6" t="s">
        <v>54</v>
      </c>
      <c r="B5" s="25">
        <v>0</v>
      </c>
      <c r="C5" s="25">
        <v>0</v>
      </c>
      <c r="D5" s="25">
        <v>0</v>
      </c>
      <c r="E5" s="25">
        <v>0</v>
      </c>
      <c r="F5" s="25">
        <v>0</v>
      </c>
      <c r="G5" s="41">
        <f t="shared" ref="G5:G13" si="2">B5*D5</f>
        <v>0</v>
      </c>
      <c r="H5" s="42">
        <f t="shared" ref="H5:H13" si="3">F5*C5</f>
        <v>0</v>
      </c>
      <c r="I5" s="22">
        <f t="shared" ref="I5:I13" si="4">G5</f>
        <v>0</v>
      </c>
      <c r="J5" s="23">
        <f t="shared" ref="J5:J13" si="5">B5*C5*D5</f>
        <v>0</v>
      </c>
      <c r="K5" s="23">
        <f t="shared" ref="K5:K13" si="6">G5*E5</f>
        <v>0</v>
      </c>
      <c r="AJ5" s="1"/>
    </row>
    <row r="6" spans="1:38">
      <c r="A6" s="6" t="s">
        <v>56</v>
      </c>
      <c r="B6" s="25">
        <v>0</v>
      </c>
      <c r="C6" s="25">
        <v>0</v>
      </c>
      <c r="D6" s="25">
        <v>0</v>
      </c>
      <c r="E6" s="25">
        <v>0</v>
      </c>
      <c r="F6" s="25">
        <v>0</v>
      </c>
      <c r="G6" s="41">
        <f t="shared" si="2"/>
        <v>0</v>
      </c>
      <c r="H6" s="42">
        <f t="shared" si="3"/>
        <v>0</v>
      </c>
      <c r="I6" s="22">
        <f t="shared" si="4"/>
        <v>0</v>
      </c>
      <c r="J6" s="23">
        <f t="shared" si="5"/>
        <v>0</v>
      </c>
      <c r="K6" s="23">
        <f t="shared" si="6"/>
        <v>0</v>
      </c>
      <c r="AJ6" s="1"/>
    </row>
    <row r="7" spans="1:38">
      <c r="A7" s="6" t="s">
        <v>57</v>
      </c>
      <c r="B7" s="25">
        <v>0</v>
      </c>
      <c r="C7" s="25">
        <v>0</v>
      </c>
      <c r="D7" s="25">
        <v>0</v>
      </c>
      <c r="E7" s="25">
        <v>0</v>
      </c>
      <c r="F7" s="25">
        <v>0</v>
      </c>
      <c r="G7" s="41">
        <f t="shared" si="2"/>
        <v>0</v>
      </c>
      <c r="H7" s="42">
        <f t="shared" si="3"/>
        <v>0</v>
      </c>
      <c r="I7" s="22">
        <f t="shared" si="4"/>
        <v>0</v>
      </c>
      <c r="J7" s="23">
        <f t="shared" si="5"/>
        <v>0</v>
      </c>
      <c r="K7" s="23">
        <f t="shared" si="6"/>
        <v>0</v>
      </c>
      <c r="AJ7" s="1"/>
      <c r="AK7" s="1"/>
      <c r="AL7" s="1"/>
    </row>
    <row r="8" spans="1:38">
      <c r="A8" s="6" t="s">
        <v>54</v>
      </c>
      <c r="B8" s="25">
        <v>0</v>
      </c>
      <c r="C8" s="25">
        <v>0</v>
      </c>
      <c r="D8" s="25">
        <v>0</v>
      </c>
      <c r="E8" s="25">
        <v>0</v>
      </c>
      <c r="F8" s="25">
        <v>0</v>
      </c>
      <c r="G8" s="41">
        <f t="shared" si="2"/>
        <v>0</v>
      </c>
      <c r="H8" s="42">
        <f t="shared" si="3"/>
        <v>0</v>
      </c>
      <c r="I8" s="22">
        <f t="shared" si="4"/>
        <v>0</v>
      </c>
      <c r="J8" s="23">
        <f t="shared" si="5"/>
        <v>0</v>
      </c>
      <c r="K8" s="23">
        <f t="shared" si="6"/>
        <v>0</v>
      </c>
      <c r="AJ8" s="1"/>
      <c r="AK8" s="1"/>
      <c r="AL8" s="1"/>
    </row>
    <row r="9" spans="1:38">
      <c r="A9" s="6" t="s">
        <v>55</v>
      </c>
      <c r="B9" s="25">
        <v>0</v>
      </c>
      <c r="C9" s="25">
        <v>0</v>
      </c>
      <c r="D9" s="25">
        <v>0</v>
      </c>
      <c r="E9" s="25">
        <v>0</v>
      </c>
      <c r="F9" s="25">
        <v>0</v>
      </c>
      <c r="G9" s="41">
        <f t="shared" si="2"/>
        <v>0</v>
      </c>
      <c r="H9" s="42">
        <f t="shared" si="3"/>
        <v>0</v>
      </c>
      <c r="I9" s="22">
        <f t="shared" si="4"/>
        <v>0</v>
      </c>
      <c r="J9" s="23">
        <f t="shared" si="5"/>
        <v>0</v>
      </c>
      <c r="K9" s="23">
        <f t="shared" si="6"/>
        <v>0</v>
      </c>
      <c r="AJ9" s="1"/>
      <c r="AK9" s="1"/>
      <c r="AL9" s="1"/>
    </row>
    <row r="10" spans="1:38">
      <c r="A10" s="6" t="s">
        <v>58</v>
      </c>
      <c r="B10" s="25">
        <v>0</v>
      </c>
      <c r="C10" s="25">
        <v>0</v>
      </c>
      <c r="D10" s="25">
        <v>0</v>
      </c>
      <c r="E10" s="25">
        <v>0</v>
      </c>
      <c r="F10" s="25">
        <v>0</v>
      </c>
      <c r="G10" s="41">
        <f t="shared" si="2"/>
        <v>0</v>
      </c>
      <c r="H10" s="42">
        <f t="shared" si="3"/>
        <v>0</v>
      </c>
      <c r="I10" s="22">
        <f t="shared" si="4"/>
        <v>0</v>
      </c>
      <c r="J10" s="23">
        <f t="shared" si="5"/>
        <v>0</v>
      </c>
      <c r="K10" s="23">
        <f t="shared" si="6"/>
        <v>0</v>
      </c>
      <c r="AJ10" s="1"/>
      <c r="AK10" s="1"/>
      <c r="AL10" s="1"/>
    </row>
    <row r="11" spans="1:38">
      <c r="A11" s="6" t="s">
        <v>59</v>
      </c>
      <c r="B11" s="25">
        <v>0</v>
      </c>
      <c r="C11" s="25">
        <v>0</v>
      </c>
      <c r="D11" s="25">
        <v>0</v>
      </c>
      <c r="E11" s="25">
        <v>0</v>
      </c>
      <c r="F11" s="25">
        <v>0</v>
      </c>
      <c r="G11" s="41">
        <f t="shared" si="2"/>
        <v>0</v>
      </c>
      <c r="H11" s="42">
        <f t="shared" si="3"/>
        <v>0</v>
      </c>
      <c r="I11" s="22">
        <f t="shared" si="4"/>
        <v>0</v>
      </c>
      <c r="J11" s="23">
        <f t="shared" si="5"/>
        <v>0</v>
      </c>
      <c r="K11" s="23">
        <f t="shared" si="6"/>
        <v>0</v>
      </c>
      <c r="AJ11" s="1"/>
      <c r="AK11" s="1"/>
      <c r="AL11" s="1"/>
    </row>
    <row r="12" spans="1:38">
      <c r="A12" s="6" t="s">
        <v>47</v>
      </c>
      <c r="B12" s="25">
        <v>0</v>
      </c>
      <c r="C12" s="25">
        <v>0</v>
      </c>
      <c r="D12" s="25">
        <v>0</v>
      </c>
      <c r="E12" s="25">
        <v>0</v>
      </c>
      <c r="F12" s="25">
        <v>0</v>
      </c>
      <c r="G12" s="41">
        <f t="shared" si="2"/>
        <v>0</v>
      </c>
      <c r="H12" s="42">
        <f t="shared" si="3"/>
        <v>0</v>
      </c>
      <c r="I12" s="22">
        <f t="shared" si="4"/>
        <v>0</v>
      </c>
      <c r="J12" s="23">
        <f t="shared" si="5"/>
        <v>0</v>
      </c>
      <c r="K12" s="23">
        <f t="shared" si="6"/>
        <v>0</v>
      </c>
      <c r="AJ12" s="1"/>
      <c r="AK12" s="1"/>
      <c r="AL12" s="1"/>
    </row>
    <row r="13" spans="1:38">
      <c r="A13" s="6" t="s">
        <v>53</v>
      </c>
      <c r="B13" s="25">
        <v>0</v>
      </c>
      <c r="C13" s="25">
        <v>0</v>
      </c>
      <c r="D13" s="25">
        <v>0</v>
      </c>
      <c r="E13" s="25">
        <v>0</v>
      </c>
      <c r="F13" s="25">
        <v>0</v>
      </c>
      <c r="G13" s="41">
        <f t="shared" si="2"/>
        <v>0</v>
      </c>
      <c r="H13" s="42">
        <f t="shared" si="3"/>
        <v>0</v>
      </c>
      <c r="I13" s="22">
        <f t="shared" si="4"/>
        <v>0</v>
      </c>
      <c r="J13" s="23">
        <f t="shared" si="5"/>
        <v>0</v>
      </c>
      <c r="K13" s="23">
        <f t="shared" si="6"/>
        <v>0</v>
      </c>
      <c r="AJ13" s="1"/>
      <c r="AK13" s="1"/>
      <c r="AL13" s="1"/>
    </row>
    <row r="14" spans="1:38">
      <c r="AE14" s="1"/>
      <c r="AF14" s="1"/>
      <c r="AG14" s="1"/>
      <c r="AH14" s="1"/>
      <c r="AI14" s="1"/>
      <c r="AJ14" s="1"/>
      <c r="AK14" s="1"/>
      <c r="AL14" s="1"/>
    </row>
    <row r="15" spans="1:38">
      <c r="AE15" s="1"/>
      <c r="AF15" s="1"/>
      <c r="AG15" s="1"/>
      <c r="AH15" s="1"/>
      <c r="AI15" s="1"/>
      <c r="AJ15" s="1"/>
      <c r="AK15" s="1"/>
      <c r="AL15" s="1"/>
    </row>
    <row r="16" spans="1:38">
      <c r="F16" s="68" t="s">
        <v>0</v>
      </c>
      <c r="G16" s="69"/>
      <c r="H16" s="28">
        <f>SUM(H4:H13)</f>
        <v>0</v>
      </c>
      <c r="I16" s="16">
        <f>SUM(I4:I13)</f>
        <v>0</v>
      </c>
      <c r="J16" s="15">
        <f>SUM(J4:J13)</f>
        <v>0</v>
      </c>
      <c r="K16" s="15">
        <f>SUM(K4:K13)</f>
        <v>0</v>
      </c>
      <c r="AE16" s="1"/>
      <c r="AF16" s="1"/>
      <c r="AG16" s="1"/>
      <c r="AH16" s="1"/>
      <c r="AI16" s="1"/>
      <c r="AJ16" s="1"/>
      <c r="AK16" s="1"/>
      <c r="AL16" s="1"/>
    </row>
    <row r="17" spans="6:38">
      <c r="AE17" s="1"/>
      <c r="AF17" s="1"/>
      <c r="AG17" s="1"/>
      <c r="AH17" s="1"/>
      <c r="AI17" s="1"/>
      <c r="AJ17" s="1"/>
      <c r="AK17" s="1"/>
      <c r="AL17" s="1"/>
    </row>
    <row r="18" spans="6:38">
      <c r="F18" t="s">
        <v>60</v>
      </c>
      <c r="G18" t="s">
        <v>61</v>
      </c>
      <c r="H18" s="47">
        <f>SUM(H4:I7,H13:I13)</f>
        <v>0</v>
      </c>
      <c r="AE18" s="1"/>
      <c r="AF18" s="1"/>
      <c r="AG18" s="1"/>
      <c r="AH18" s="1"/>
      <c r="AI18" s="1"/>
      <c r="AJ18" s="1"/>
      <c r="AK18" s="1"/>
      <c r="AL18" s="1"/>
    </row>
    <row r="19" spans="6:38">
      <c r="F19" t="s">
        <v>60</v>
      </c>
      <c r="G19" t="s">
        <v>62</v>
      </c>
      <c r="H19" s="47">
        <f>SUM(I4:I7,I13)</f>
        <v>0</v>
      </c>
      <c r="I19" s="48">
        <f>H19*0.12</f>
        <v>0</v>
      </c>
      <c r="AE19" s="1"/>
      <c r="AF19" s="1"/>
      <c r="AG19" s="1"/>
      <c r="AH19" s="1"/>
      <c r="AI19" s="1"/>
      <c r="AJ19" s="1"/>
      <c r="AK19" s="1"/>
      <c r="AL19" s="1"/>
    </row>
    <row r="20" spans="6:38">
      <c r="F20" t="s">
        <v>63</v>
      </c>
      <c r="H20" s="47">
        <f>I16-H19</f>
        <v>0</v>
      </c>
      <c r="AE20" s="1"/>
      <c r="AF20" s="1"/>
      <c r="AG20" s="1"/>
      <c r="AH20" s="1"/>
      <c r="AI20" s="1"/>
      <c r="AJ20" s="1"/>
      <c r="AK20" s="1"/>
      <c r="AL20" s="1"/>
    </row>
    <row r="21" spans="6:38" ht="5.0999999999999996" customHeight="1">
      <c r="AE21" s="1"/>
      <c r="AF21" s="1"/>
      <c r="AG21" s="1"/>
      <c r="AH21" s="1"/>
      <c r="AI21" s="1"/>
      <c r="AJ21" s="1"/>
      <c r="AK21" s="1"/>
      <c r="AL21" s="1"/>
    </row>
    <row r="22" spans="6:38">
      <c r="AE22" s="1"/>
      <c r="AF22" s="1"/>
      <c r="AG22" s="1"/>
      <c r="AH22" s="1"/>
      <c r="AI22" s="1"/>
      <c r="AJ22" s="1"/>
      <c r="AK22" s="1"/>
      <c r="AL22" s="1"/>
    </row>
    <row r="23" spans="6:38">
      <c r="AE23" s="1"/>
      <c r="AF23" s="1"/>
      <c r="AG23" s="1"/>
      <c r="AH23" s="1"/>
      <c r="AI23" s="1"/>
      <c r="AJ23" s="1"/>
      <c r="AK23" s="1"/>
      <c r="AL23" s="1"/>
    </row>
    <row r="24" spans="6:38">
      <c r="AE24" s="1"/>
      <c r="AF24" s="1"/>
      <c r="AG24" s="1"/>
      <c r="AH24" s="1"/>
      <c r="AI24" s="1"/>
      <c r="AJ24" s="1"/>
      <c r="AK24" s="1"/>
      <c r="AL24" s="1"/>
    </row>
    <row r="25" spans="6:38">
      <c r="AE25" s="1"/>
      <c r="AF25" s="1"/>
      <c r="AG25" s="1"/>
      <c r="AH25" s="1"/>
      <c r="AI25" s="1"/>
      <c r="AJ25" s="1"/>
      <c r="AK25" s="1"/>
      <c r="AL25" s="1"/>
    </row>
    <row r="26" spans="6:38">
      <c r="AE26" s="1"/>
      <c r="AF26" s="1"/>
      <c r="AG26" s="1"/>
      <c r="AH26" s="1"/>
      <c r="AI26" s="1"/>
      <c r="AJ26" s="1"/>
      <c r="AK26" s="1"/>
      <c r="AL26" s="1"/>
    </row>
    <row r="27" spans="6:38">
      <c r="AE27" s="1"/>
      <c r="AF27" s="1"/>
      <c r="AG27" s="1"/>
      <c r="AH27" s="1"/>
      <c r="AI27" s="1"/>
      <c r="AJ27" s="1"/>
      <c r="AK27" s="1"/>
      <c r="AL27" s="1"/>
    </row>
    <row r="28" spans="6:38">
      <c r="AE28" s="1"/>
      <c r="AF28" s="1"/>
      <c r="AG28" s="1"/>
      <c r="AH28" s="1"/>
      <c r="AI28" s="1"/>
      <c r="AJ28" s="1"/>
      <c r="AK28" s="1"/>
      <c r="AL28" s="1"/>
    </row>
    <row r="29" spans="6:38">
      <c r="AE29" s="1"/>
      <c r="AF29" s="1"/>
      <c r="AG29" s="1"/>
      <c r="AH29" s="1"/>
      <c r="AI29" s="1"/>
      <c r="AJ29" s="1"/>
      <c r="AK29" s="1"/>
      <c r="AL29" s="1"/>
    </row>
  </sheetData>
  <mergeCells count="3">
    <mergeCell ref="F16:G16"/>
    <mergeCell ref="A2:K2"/>
    <mergeCell ref="A1:K1"/>
  </mergeCells>
  <phoneticPr fontId="5" type="noConversion"/>
  <conditionalFormatting sqref="J4:K13 H16:K16 B4:F13">
    <cfRule type="containsBlanks" dxfId="0" priority="17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Blocos de Coroamento</vt:lpstr>
      <vt:lpstr>Estacas</vt:lpstr>
      <vt:lpstr>Cintas de Fundação</vt:lpstr>
      <vt:lpstr>Pilares</vt:lpstr>
      <vt:lpstr>Vigas</vt:lpstr>
      <vt:lpstr>Lajes</vt:lpstr>
      <vt:lpstr>Plan1</vt:lpstr>
      <vt:lpstr>'Blocos de Coroamento'!Area_de_impressao</vt:lpstr>
      <vt:lpstr>'Cintas de Fundação'!Area_de_impressao</vt:lpstr>
      <vt:lpstr>Estacas!Area_de_impressao</vt:lpstr>
      <vt:lpstr>Pilares!Area_de_impressao</vt:lpstr>
      <vt:lpstr>Vigas!Area_de_impressao</vt:lpstr>
      <vt:lpstr>'Blocos de Coroamento'!Titulos_de_impressao</vt:lpstr>
      <vt:lpstr>'Cintas de Fundação'!Titulos_de_impressao</vt:lpstr>
      <vt:lpstr>Estacas!Titulos_de_impressao</vt:lpstr>
      <vt:lpstr>Pilares!Titulos_de_impressao</vt:lpstr>
      <vt:lpstr>Vigas!Titulos_de_impressao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2023-10-11T18:58:51Z</cp:lastPrinted>
  <dcterms:created xsi:type="dcterms:W3CDTF">2018-03-26T11:25:45Z</dcterms:created>
  <dcterms:modified xsi:type="dcterms:W3CDTF">2023-10-30T14:50:20Z</dcterms:modified>
</cp:coreProperties>
</file>