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tabRatio="845" activeTab="3"/>
  </bookViews>
  <sheets>
    <sheet name="ORÇAMENTO" sheetId="104" r:id="rId1"/>
    <sheet name="MEMORIA DE CÁLCULO" sheetId="27" r:id="rId2"/>
    <sheet name="C.F.F GERAL " sheetId="36" r:id="rId3"/>
    <sheet name="Plan1" sheetId="105"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i" localSheetId="0">'[1]Planilha de Preço'!#REF!</definedName>
    <definedName name="\i">'[1]Planilha de Preço'!#REF!</definedName>
    <definedName name="\l" localSheetId="0">'[1]Planilha de Preço'!#REF!</definedName>
    <definedName name="\l">'[1]Planilha de Preço'!#REF!</definedName>
    <definedName name="\s" localSheetId="0">'[1]Planilha de Preço'!#REF!</definedName>
    <definedName name="\s">'[1]Planilha de Preço'!#REF!</definedName>
    <definedName name="\t" localSheetId="0">'[1]Planilha de Preço'!#REF!</definedName>
    <definedName name="\t">'[1]Planilha de Preço'!#REF!</definedName>
    <definedName name="_AA100000" localSheetId="0">#REF!</definedName>
    <definedName name="_AA100000">#REF!</definedName>
    <definedName name="_Fill" localSheetId="0" hidden="1">#REF!</definedName>
    <definedName name="_Fill" hidden="1">#REF!</definedName>
    <definedName name="_xlnm._FilterDatabase" localSheetId="0" hidden="1">ORÇAMENTO!$A$17:$K$45</definedName>
    <definedName name="_xlnm._FilterDatabase" hidden="1">#REF!</definedName>
    <definedName name="_Key1" localSheetId="0" hidden="1">#REF!</definedName>
    <definedName name="_Key1" hidden="1">#REF!</definedName>
    <definedName name="_Key2" localSheetId="0" hidden="1">#REF!</definedName>
    <definedName name="_Key2" hidden="1">#REF!</definedName>
    <definedName name="_LOC10" localSheetId="0">[2]Orçamento!#REF!</definedName>
    <definedName name="_LOC10">[2]Orçamento!#REF!</definedName>
    <definedName name="_LOC11" localSheetId="0">[2]Orçamento!#REF!</definedName>
    <definedName name="_LOC11">[2]Orçamento!#REF!</definedName>
    <definedName name="_LOC12" localSheetId="0">[2]Orçamento!#REF!</definedName>
    <definedName name="_LOC12">[2]Orçamento!#REF!</definedName>
    <definedName name="_LOC13" localSheetId="0">[2]Orçamento!#REF!</definedName>
    <definedName name="_LOC13">[2]Orçamento!#REF!</definedName>
    <definedName name="_LOC14" localSheetId="0">[2]Orçamento!#REF!</definedName>
    <definedName name="_LOC14">[2]Orçamento!#REF!</definedName>
    <definedName name="_LOC15" localSheetId="0">[2]Orçamento!#REF!</definedName>
    <definedName name="_LOC15">[2]Orçamento!#REF!</definedName>
    <definedName name="_LOC16" localSheetId="0">[2]Orçamento!#REF!</definedName>
    <definedName name="_LOC16">[2]Orçamento!#REF!</definedName>
    <definedName name="_LOC17" localSheetId="0">[2]Orçamento!#REF!</definedName>
    <definedName name="_LOC17">[2]Orçamento!#REF!</definedName>
    <definedName name="_LOC18" localSheetId="0">[2]Orçamento!#REF!</definedName>
    <definedName name="_LOC18">[2]Orçamento!#REF!</definedName>
    <definedName name="_LOC19" localSheetId="0">[2]Orçamento!#REF!</definedName>
    <definedName name="_LOC19">[2]Orçamento!#REF!</definedName>
    <definedName name="_LOC2" localSheetId="0">[2]Orçamento!#REF!</definedName>
    <definedName name="_LOC2">[2]Orçamento!#REF!</definedName>
    <definedName name="_LOC20" localSheetId="0">[2]Orçamento!#REF!</definedName>
    <definedName name="_LOC20">[2]Orçamento!#REF!</definedName>
    <definedName name="_LOC21" localSheetId="0">[2]Orçamento!#REF!</definedName>
    <definedName name="_LOC21">[2]Orçamento!#REF!</definedName>
    <definedName name="_LOC22" localSheetId="0">[2]Orçamento!#REF!</definedName>
    <definedName name="_LOC22">[2]Orçamento!#REF!</definedName>
    <definedName name="_LOC23" localSheetId="0">[2]Orçamento!#REF!</definedName>
    <definedName name="_LOC23">[2]Orçamento!#REF!</definedName>
    <definedName name="_LOC24" localSheetId="0">[2]Orçamento!#REF!</definedName>
    <definedName name="_LOC24">[2]Orçamento!#REF!</definedName>
    <definedName name="_LOC25" localSheetId="0">[2]Orçamento!#REF!</definedName>
    <definedName name="_LOC25">[2]Orçamento!#REF!</definedName>
    <definedName name="_LOC26" localSheetId="0">[2]Orçamento!#REF!</definedName>
    <definedName name="_LOC26">[2]Orçamento!#REF!</definedName>
    <definedName name="_LOC27" localSheetId="0">[2]Orçamento!#REF!</definedName>
    <definedName name="_LOC27">[2]Orçamento!#REF!</definedName>
    <definedName name="_LOC28" localSheetId="0">[2]Orçamento!#REF!</definedName>
    <definedName name="_LOC28">[2]Orçamento!#REF!</definedName>
    <definedName name="_LOC29" localSheetId="0">[2]Orçamento!#REF!</definedName>
    <definedName name="_LOC29">[2]Orçamento!#REF!</definedName>
    <definedName name="_LOC3" localSheetId="0">[2]Orçamento!#REF!</definedName>
    <definedName name="_LOC3">[2]Orçamento!#REF!</definedName>
    <definedName name="_LOC30" localSheetId="0">[2]Orçamento!#REF!</definedName>
    <definedName name="_LOC30">[2]Orçamento!#REF!</definedName>
    <definedName name="_LOC31" localSheetId="0">[2]Orçamento!#REF!</definedName>
    <definedName name="_LOC31">[2]Orçamento!#REF!</definedName>
    <definedName name="_LOC32" localSheetId="0">[2]Orçamento!#REF!</definedName>
    <definedName name="_LOC32">[2]Orçamento!#REF!</definedName>
    <definedName name="_LOC33" localSheetId="0">[2]Orçamento!#REF!</definedName>
    <definedName name="_LOC33">[2]Orçamento!#REF!</definedName>
    <definedName name="_LOC34" localSheetId="0">[2]Orçamento!#REF!</definedName>
    <definedName name="_LOC34">[2]Orçamento!#REF!</definedName>
    <definedName name="_LOC35" localSheetId="0">[2]Orçamento!#REF!</definedName>
    <definedName name="_LOC35">[2]Orçamento!#REF!</definedName>
    <definedName name="_LOC36" localSheetId="0">[2]Orçamento!#REF!</definedName>
    <definedName name="_LOC36">[2]Orçamento!#REF!</definedName>
    <definedName name="_LOC37" localSheetId="0">[2]Orçamento!#REF!</definedName>
    <definedName name="_LOC37">[2]Orçamento!#REF!</definedName>
    <definedName name="_LOC38" localSheetId="0">[2]Orçamento!#REF!</definedName>
    <definedName name="_LOC38">[2]Orçamento!#REF!</definedName>
    <definedName name="_LOC39" localSheetId="0">[2]Orçamento!#REF!</definedName>
    <definedName name="_LOC39">[2]Orçamento!#REF!</definedName>
    <definedName name="_LOC4" localSheetId="0">[2]Orçamento!#REF!</definedName>
    <definedName name="_LOC4">[2]Orçamento!#REF!</definedName>
    <definedName name="_LOC40" localSheetId="0">[2]Orçamento!#REF!</definedName>
    <definedName name="_LOC40">[2]Orçamento!#REF!</definedName>
    <definedName name="_LOC41" localSheetId="0">[2]Orçamento!#REF!</definedName>
    <definedName name="_LOC41">[2]Orçamento!#REF!</definedName>
    <definedName name="_LOC42" localSheetId="0">[2]Orçamento!#REF!</definedName>
    <definedName name="_LOC42">[2]Orçamento!#REF!</definedName>
    <definedName name="_LOC5" localSheetId="0">[2]Orçamento!#REF!</definedName>
    <definedName name="_LOC5">[2]Orçamento!#REF!</definedName>
    <definedName name="_LOC6" localSheetId="0">[2]Orçamento!#REF!</definedName>
    <definedName name="_LOC6">[2]Orçamento!#REF!</definedName>
    <definedName name="_LOC7" localSheetId="0">[2]Orçamento!#REF!</definedName>
    <definedName name="_LOC7">[2]Orçamento!#REF!</definedName>
    <definedName name="_LOC8" localSheetId="0">[2]Orçamento!#REF!</definedName>
    <definedName name="_LOC8">[2]Orçamento!#REF!</definedName>
    <definedName name="_LOC9" localSheetId="0">[2]Orçamento!#REF!</definedName>
    <definedName name="_LOC9">[2]Orçamento!#REF!</definedName>
    <definedName name="_Order1" hidden="1">255</definedName>
    <definedName name="_Order2" hidden="1">255</definedName>
    <definedName name="_R" localSheetId="0">'[1]Planilha de Preço'!#REF!</definedName>
    <definedName name="_R">'[1]Planilha de Preço'!#REF!</definedName>
    <definedName name="_Sort" localSheetId="0" hidden="1">#REF!</definedName>
    <definedName name="_Sort" hidden="1">#REF!</definedName>
    <definedName name="AC" localSheetId="0">#REF!</definedName>
    <definedName name="AC">#REF!</definedName>
    <definedName name="ademir" hidden="1">{#N/A,#N/A,FALSE,"Cronograma";#N/A,#N/A,FALSE,"Cronogr. 2"}</definedName>
    <definedName name="AL" localSheetId="0">#REF!</definedName>
    <definedName name="AL">#REF!</definedName>
    <definedName name="_xlnm.Print_Area" localSheetId="2">'C.F.F GERAL '!$A$1:$P$31</definedName>
    <definedName name="_xlnm.Print_Area" localSheetId="1">'MEMORIA DE CÁLCULO'!$A$28:$F$1664</definedName>
    <definedName name="_xlnm.Print_Area" localSheetId="0">ORÇAMENTO!$A$1:$I$395</definedName>
    <definedName name="_xlnm.Print_Area" localSheetId="3">Plan1!$B$2:$G$14</definedName>
    <definedName name="_xlnm.Print_Area">#REF!</definedName>
    <definedName name="Área_impressão_IM" localSheetId="0">'[1]Planilha de Preço'!#REF!</definedName>
    <definedName name="Área_impressão_IM">'[1]Planilha de Preço'!#REF!</definedName>
    <definedName name="B.01.05.10.10" localSheetId="0">#REF!</definedName>
    <definedName name="B.01.05.10.10">#REF!</definedName>
    <definedName name="_xlnm.Database" localSheetId="0">#REF!</definedName>
    <definedName name="_xlnm.Database">#REF!</definedName>
    <definedName name="bosta" hidden="1">{#N/A,#N/A,FALSE,"Cronograma";#N/A,#N/A,FALSE,"Cronogr. 2"}</definedName>
    <definedName name="CA´L" hidden="1">{#N/A,#N/A,FALSE,"Cronograma";#N/A,#N/A,FALSE,"Cronogr. 2"}</definedName>
    <definedName name="CD" localSheetId="0">[3]B.D.I.!#REF!</definedName>
    <definedName name="CD">[3]B.D.I.!#REF!</definedName>
    <definedName name="COMPOSICAO" localSheetId="0">#REF!</definedName>
    <definedName name="COMPOSICAO">#REF!</definedName>
    <definedName name="concorrentes" hidden="1">{#N/A,#N/A,FALSE,"Cronograma";#N/A,#N/A,FALSE,"Cronogr. 2"}</definedName>
    <definedName name="CP" localSheetId="0">#REF!</definedName>
    <definedName name="CP">#REF!</definedName>
    <definedName name="CS" localSheetId="0">[3]B.D.I.!#REF!</definedName>
    <definedName name="CS">[3]B.D.I.!#REF!</definedName>
    <definedName name="CT" localSheetId="0">#REF!</definedName>
    <definedName name="CT">#REF!</definedName>
    <definedName name="DSADA">[4]B.D.I.!$D$12</definedName>
    <definedName name="EV" localSheetId="0">#REF!</definedName>
    <definedName name="EV">#REF!</definedName>
    <definedName name="FF" localSheetId="0" hidden="1">#REF!</definedName>
    <definedName name="FF" hidden="1">#REF!</definedName>
    <definedName name="FIM" localSheetId="1">#REF!</definedName>
    <definedName name="FIM" localSheetId="0">#REF!</definedName>
    <definedName name="FIM">#REF!</definedName>
    <definedName name="FRETE">'[5]Preços insumos'!$F$11</definedName>
    <definedName name="GUYJTYUJUYJU" localSheetId="1">#REF!</definedName>
    <definedName name="GUYJTYUJUYJU" localSheetId="0">#REF!</definedName>
    <definedName name="GUYJTYUJUYJU">#REF!</definedName>
    <definedName name="IC" localSheetId="0">[3]B.D.I.!#REF!</definedName>
    <definedName name="IC">[3]B.D.I.!#REF!</definedName>
    <definedName name="IGUAÇU" localSheetId="1">#REF!</definedName>
    <definedName name="IGUAÇU" localSheetId="0">#REF!</definedName>
    <definedName name="IGUAÇU">#REF!</definedName>
    <definedName name="IMPR" localSheetId="0">[2]Orçamento!#REF!</definedName>
    <definedName name="IMPR">[2]Orçamento!#REF!</definedName>
    <definedName name="IMPR1" localSheetId="0">[2]Orçamento!#REF!</definedName>
    <definedName name="IMPR1">[2]Orçamento!#REF!</definedName>
    <definedName name="IS" localSheetId="0">#REF!</definedName>
    <definedName name="IS">#REF!</definedName>
    <definedName name="Kilo_da_Armação">'[6]Preços insumos'!$F$11</definedName>
    <definedName name="LB" localSheetId="0">#REF!</definedName>
    <definedName name="LB">#REF!</definedName>
    <definedName name="leizão">[7]Total!$D$27</definedName>
    <definedName name="Macro1">[0]!Macro1</definedName>
    <definedName name="MACROS" localSheetId="0">'[1]Planilha de Preço'!#REF!</definedName>
    <definedName name="MACROS">'[1]Planilha de Preço'!#REF!</definedName>
    <definedName name="MAYSA" localSheetId="1">#REF!</definedName>
    <definedName name="MAYSA" localSheetId="0">#REF!</definedName>
    <definedName name="MAYSA">#REF!</definedName>
    <definedName name="MEMORIA" localSheetId="1">#REF!</definedName>
    <definedName name="MEMORIA" localSheetId="0">#REF!</definedName>
    <definedName name="MEMORIA">#REF!</definedName>
    <definedName name="Mobilização">[0]!Mobilização</definedName>
    <definedName name="multi">[8]OK!$A$27</definedName>
    <definedName name="mumu">[7]Prog!$B$4</definedName>
    <definedName name="nova" localSheetId="0">#REF!</definedName>
    <definedName name="nova">#REF!</definedName>
    <definedName name="OBTENÇÃO">[4]B.D.I.!$D$7</definedName>
    <definedName name="oi" localSheetId="0">#REF!</definedName>
    <definedName name="oi">#REF!</definedName>
    <definedName name="over" localSheetId="2">#REF!</definedName>
    <definedName name="over" localSheetId="1">#REF!</definedName>
    <definedName name="over" localSheetId="0">#REF!</definedName>
    <definedName name="over">#REF!</definedName>
    <definedName name="over1" localSheetId="0">#REF!</definedName>
    <definedName name="over1">#REF!</definedName>
    <definedName name="PMI" localSheetId="1">#REF!</definedName>
    <definedName name="PMI" localSheetId="0">#REF!</definedName>
    <definedName name="PMI">#REF!</definedName>
    <definedName name="Popular" hidden="1">{#N/A,#N/A,FALSE,"Cronograma";#N/A,#N/A,FALSE,"Cronogr. 2"}</definedName>
    <definedName name="Preço_Unit_Chácaras" localSheetId="0">#REF!</definedName>
    <definedName name="Preço_Unit_Chácaras">#REF!</definedName>
    <definedName name="Print_Area_MI" localSheetId="0">[7]Memorial!#REF!</definedName>
    <definedName name="Print_Area_MI">[7]Memorial!#REF!</definedName>
    <definedName name="PV" localSheetId="0">#REF!</definedName>
    <definedName name="PV">#REF!</definedName>
    <definedName name="Quant_Chácaras" localSheetId="0">#REF!</definedName>
    <definedName name="Quant_Chácaras">#REF!</definedName>
    <definedName name="QUARTZ" localSheetId="1">#REF!</definedName>
    <definedName name="QUARTZ" localSheetId="0">#REF!</definedName>
    <definedName name="QUARTZ">#REF!</definedName>
    <definedName name="Receita_Chácaras" localSheetId="0">#REF!</definedName>
    <definedName name="Receita_Chácaras">#REF!</definedName>
    <definedName name="rio" hidden="1">{#N/A,#N/A,FALSE,"Cronograma";#N/A,#N/A,FALSE,"Cronogr. 2"}</definedName>
    <definedName name="RUA" localSheetId="1">#REF!</definedName>
    <definedName name="RUA" localSheetId="0">#REF!</definedName>
    <definedName name="RUA">#REF!</definedName>
    <definedName name="SD" hidden="1">{#N/A,#N/A,FALSE,"MATERIAIS"}</definedName>
    <definedName name="solver_lin" hidden="1">0</definedName>
    <definedName name="solver_num" hidden="1">0</definedName>
    <definedName name="solver_opt" localSheetId="0" hidden="1">#REF!</definedName>
    <definedName name="solver_opt" hidden="1">#REF!</definedName>
    <definedName name="solver_tmp" localSheetId="0" hidden="1">#REF!</definedName>
    <definedName name="solver_tmp" hidden="1">#REF!</definedName>
    <definedName name="solver_typ" hidden="1">1</definedName>
    <definedName name="solver_val" hidden="1">0</definedName>
    <definedName name="ss" hidden="1">{#N/A,#N/A,FALSE,"Cronograma";#N/A,#N/A,FALSE,"Cronogr. 2"}</definedName>
    <definedName name="t_meso_2" localSheetId="0">#REF!</definedName>
    <definedName name="t_meso_2">#REF!</definedName>
    <definedName name="t_super_est_2" localSheetId="0">#REF!</definedName>
    <definedName name="t_super_est_2">#REF!</definedName>
    <definedName name="Tela_1_PB_159___Ø_800_a_1000mm">'[9]Preços insumos'!$F$6</definedName>
    <definedName name="Tela_2_PB_196___Ø_1200mm">'[9]Preços insumos'!$F$8</definedName>
    <definedName name="Tela_3_PB_246___Ø_1500mm">'[9]Preços insumos'!$F$9</definedName>
    <definedName name="TESTE" localSheetId="0">'[1]Planilha de Preço'!#REF!</definedName>
    <definedName name="TESTE">'[1]Planilha de Preço'!#REF!</definedName>
    <definedName name="_xlnm.Print_Titles" localSheetId="2">'C.F.F GERAL '!$A:$D</definedName>
    <definedName name="_xlnm.Print_Titles" localSheetId="1">'MEMORIA DE CÁLCULO'!$A:$D,'MEMORIA DE CÁLCULO'!$28:$33</definedName>
    <definedName name="_xlnm.Print_Titles" localSheetId="0">ORÇAMENTO!$A:$D,ORÇAMENTO!$1:$33</definedName>
    <definedName name="_xlnm.Print_Titles">#REF!</definedName>
    <definedName name="tot_infra_1" localSheetId="0">#REF!</definedName>
    <definedName name="tot_infra_1">#REF!</definedName>
    <definedName name="TOTAL_GERAL" localSheetId="0">#REF!</definedName>
    <definedName name="TOTAL_GERAL">#REF!</definedName>
    <definedName name="TOTALCRONOGRA" localSheetId="0">#REF!</definedName>
    <definedName name="TOTALCRONOGRA">#REF!</definedName>
    <definedName name="VENTO" localSheetId="1">#REF!</definedName>
    <definedName name="VENTO" localSheetId="0">#REF!</definedName>
    <definedName name="VENTO">#REF!</definedName>
    <definedName name="wrn.COLETAS._.DE._.EQUIPAMENTOS." hidden="1">{#N/A,#N/A,FALSE,"EQUIPAMENTOS"}</definedName>
    <definedName name="wrn.COLETAS._.DE._.MATERIAIS." hidden="1">{#N/A,#N/A,FALSE,"SOTREQ"}</definedName>
    <definedName name="wrn.COMP._.EQUIP." hidden="1">{#N/A,#N/A,FALSE,"EQUIPAMENTOS"}</definedName>
    <definedName name="wrn.COMP._.MATERIAIS." hidden="1">{#N/A,#N/A,FALSE,"MATERIAIS"}</definedName>
    <definedName name="wrn.Cronograma." hidden="1">{#N/A,#N/A,FALSE,"Cronograma";#N/A,#N/A,FALSE,"Cronogr. 2"}</definedName>
    <definedName name="wrn.GERAL." hidden="1">{#N/A,#N/A,FALSE,"ET-CAPA";#N/A,#N/A,FALSE,"ET-PAG1";#N/A,#N/A,FALSE,"ET-PAG2";#N/A,#N/A,FALSE,"ET-PAG3";#N/A,#N/A,FALSE,"ET-PAG4";#N/A,#N/A,FALSE,"ET-PAG5"}</definedName>
    <definedName name="wrn.PENDENCIAS." hidden="1">{#N/A,#N/A,FALSE,"GERAL";#N/A,#N/A,FALSE,"012-96";#N/A,#N/A,FALSE,"018-96";#N/A,#N/A,FALSE,"027-96";#N/A,#N/A,FALSE,"059-96";#N/A,#N/A,FALSE,"076-96";#N/A,#N/A,FALSE,"019-97";#N/A,#N/A,FALSE,"021-97";#N/A,#N/A,FALSE,"022-97";#N/A,#N/A,FALSE,"028-97"}</definedName>
    <definedName name="wrn.PNEUS." hidden="1">{#N/A,#N/A,FALSE,"EQUIPAMENTOS"}</definedName>
  </definedNames>
  <calcPr calcId="12451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99" i="104"/>
  <c r="E98"/>
  <c r="E58"/>
  <c r="E55"/>
  <c r="E69"/>
  <c r="E280"/>
  <c r="E279"/>
  <c r="E277"/>
  <c r="E276"/>
  <c r="E275"/>
  <c r="E91"/>
  <c r="E145" l="1"/>
  <c r="E100"/>
  <c r="E92"/>
  <c r="E97"/>
  <c r="F98" l="1"/>
  <c r="K69"/>
  <c r="F69" s="1"/>
  <c r="G8" i="105" l="1"/>
  <c r="G7"/>
  <c r="G6"/>
  <c r="G5"/>
  <c r="G4"/>
  <c r="G9" l="1"/>
  <c r="E83" i="104" l="1"/>
  <c r="E67"/>
  <c r="E74"/>
  <c r="E66"/>
  <c r="E104"/>
  <c r="F103" l="1"/>
  <c r="F276" l="1"/>
  <c r="F277"/>
  <c r="F278"/>
  <c r="F279"/>
  <c r="F280"/>
  <c r="F281"/>
  <c r="F282"/>
  <c r="F283"/>
  <c r="F275"/>
  <c r="E54"/>
  <c r="E95" l="1"/>
  <c r="F102"/>
  <c r="F101"/>
  <c r="F100"/>
  <c r="F99"/>
  <c r="F97"/>
  <c r="F96"/>
  <c r="F95"/>
  <c r="F94"/>
  <c r="F93"/>
  <c r="F91"/>
  <c r="E82"/>
  <c r="E76"/>
  <c r="F87"/>
  <c r="E87"/>
  <c r="F86"/>
  <c r="F85"/>
  <c r="F84"/>
  <c r="E84"/>
  <c r="F83"/>
  <c r="F82"/>
  <c r="F78"/>
  <c r="E78"/>
  <c r="F77"/>
  <c r="E77"/>
  <c r="F76"/>
  <c r="F75"/>
  <c r="F74"/>
  <c r="F73"/>
  <c r="E73"/>
  <c r="F72"/>
  <c r="F71"/>
  <c r="F70"/>
  <c r="F68"/>
  <c r="F67"/>
  <c r="F66"/>
  <c r="F65"/>
  <c r="F64"/>
  <c r="E64"/>
  <c r="F60"/>
  <c r="F59"/>
  <c r="F58"/>
  <c r="F57"/>
  <c r="E57"/>
  <c r="F56"/>
  <c r="E56"/>
  <c r="F55"/>
  <c r="F54"/>
  <c r="E331"/>
  <c r="E184"/>
  <c r="E185" s="1"/>
  <c r="E186"/>
  <c r="E175"/>
  <c r="E174"/>
  <c r="E164"/>
  <c r="F161"/>
  <c r="E157"/>
  <c r="E86" l="1"/>
  <c r="E75"/>
  <c r="E136"/>
  <c r="F133"/>
  <c r="E131"/>
  <c r="E132" s="1"/>
  <c r="E125"/>
  <c r="E122"/>
  <c r="E115"/>
  <c r="E117" s="1"/>
  <c r="E114"/>
  <c r="E116" s="1"/>
  <c r="F114"/>
  <c r="F115"/>
  <c r="E123" l="1"/>
  <c r="E124" s="1"/>
  <c r="F244" l="1"/>
  <c r="F288" l="1"/>
  <c r="F289"/>
  <c r="F290"/>
  <c r="E293"/>
  <c r="F293"/>
  <c r="E292"/>
  <c r="F292"/>
  <c r="F291"/>
  <c r="F298"/>
  <c r="E301"/>
  <c r="E325"/>
  <c r="E299"/>
  <c r="E295"/>
  <c r="E323"/>
  <c r="E332"/>
  <c r="E333" s="1"/>
  <c r="E321"/>
  <c r="E322"/>
  <c r="E326"/>
  <c r="E294"/>
  <c r="E227"/>
  <c r="E226"/>
  <c r="E218"/>
  <c r="E209"/>
  <c r="E329" l="1"/>
  <c r="E328"/>
  <c r="E147" l="1"/>
  <c r="E146"/>
  <c r="F203" l="1"/>
  <c r="A525" i="27"/>
  <c r="B525"/>
  <c r="C525"/>
  <c r="D525"/>
  <c r="F525"/>
  <c r="A526"/>
  <c r="B526"/>
  <c r="C526"/>
  <c r="D526"/>
  <c r="F526"/>
  <c r="F1586"/>
  <c r="F1587"/>
  <c r="F1588"/>
  <c r="F1589"/>
  <c r="F1590"/>
  <c r="F1591"/>
  <c r="F1592"/>
  <c r="F1593"/>
  <c r="F1594"/>
  <c r="F377" i="104"/>
  <c r="F378"/>
  <c r="F379"/>
  <c r="F380"/>
  <c r="A1587" i="27"/>
  <c r="B1587"/>
  <c r="C1587"/>
  <c r="D1587"/>
  <c r="A1588"/>
  <c r="B1588"/>
  <c r="C1588"/>
  <c r="D1588"/>
  <c r="A1589"/>
  <c r="B1589"/>
  <c r="C1589"/>
  <c r="D1589"/>
  <c r="A1590"/>
  <c r="B1590"/>
  <c r="C1590"/>
  <c r="D1590"/>
  <c r="A1591"/>
  <c r="B1591"/>
  <c r="C1591"/>
  <c r="D1591"/>
  <c r="A1592"/>
  <c r="B1592"/>
  <c r="C1592"/>
  <c r="D1592"/>
  <c r="A1593"/>
  <c r="B1593"/>
  <c r="C1593"/>
  <c r="D1593"/>
  <c r="A1594"/>
  <c r="B1594"/>
  <c r="C1594"/>
  <c r="D1594"/>
  <c r="D1586"/>
  <c r="C1586"/>
  <c r="B1586"/>
  <c r="A1586"/>
  <c r="F130"/>
  <c r="F131"/>
  <c r="A130"/>
  <c r="B130"/>
  <c r="C130"/>
  <c r="D130"/>
  <c r="A131"/>
  <c r="B131"/>
  <c r="C131"/>
  <c r="D131"/>
  <c r="F97"/>
  <c r="F98"/>
  <c r="B97"/>
  <c r="C97"/>
  <c r="D97"/>
  <c r="B98"/>
  <c r="C98"/>
  <c r="D98"/>
  <c r="A97"/>
  <c r="A98"/>
  <c r="F86"/>
  <c r="F87"/>
  <c r="A86"/>
  <c r="B86"/>
  <c r="C86"/>
  <c r="D86"/>
  <c r="A87"/>
  <c r="B87"/>
  <c r="C87"/>
  <c r="D87"/>
  <c r="F64"/>
  <c r="F65"/>
  <c r="F66"/>
  <c r="F67"/>
  <c r="F68"/>
  <c r="F69"/>
  <c r="D64"/>
  <c r="D65"/>
  <c r="D66"/>
  <c r="D67"/>
  <c r="D68"/>
  <c r="D69"/>
  <c r="C64"/>
  <c r="C65"/>
  <c r="C66"/>
  <c r="C67"/>
  <c r="C68"/>
  <c r="C69"/>
  <c r="B64"/>
  <c r="B65"/>
  <c r="B66"/>
  <c r="B67"/>
  <c r="B68"/>
  <c r="B69"/>
  <c r="A64"/>
  <c r="A65"/>
  <c r="A66"/>
  <c r="A67"/>
  <c r="A68"/>
  <c r="A69"/>
  <c r="C36"/>
  <c r="C37"/>
  <c r="C38"/>
  <c r="C39"/>
  <c r="C40"/>
  <c r="C41"/>
  <c r="C42"/>
  <c r="C43"/>
  <c r="C44"/>
  <c r="F36"/>
  <c r="F37"/>
  <c r="F38"/>
  <c r="F39"/>
  <c r="F40"/>
  <c r="F41"/>
  <c r="F42"/>
  <c r="F43"/>
  <c r="F44"/>
  <c r="D36"/>
  <c r="D37"/>
  <c r="D38"/>
  <c r="D39"/>
  <c r="D40"/>
  <c r="D41"/>
  <c r="D42"/>
  <c r="D43"/>
  <c r="D44"/>
  <c r="B36"/>
  <c r="B37"/>
  <c r="B38"/>
  <c r="B39"/>
  <c r="B40"/>
  <c r="B41"/>
  <c r="B42"/>
  <c r="B43"/>
  <c r="B44"/>
  <c r="A36"/>
  <c r="A37"/>
  <c r="A38"/>
  <c r="A39"/>
  <c r="A40"/>
  <c r="A41"/>
  <c r="A42"/>
  <c r="A43"/>
  <c r="A44"/>
  <c r="F35" i="104"/>
  <c r="F36"/>
  <c r="F37"/>
  <c r="F38"/>
  <c r="F39"/>
  <c r="C29" i="27"/>
  <c r="F1656" l="1"/>
  <c r="F1657"/>
  <c r="F1658"/>
  <c r="F1659"/>
  <c r="F1660"/>
  <c r="F1661"/>
  <c r="F1662"/>
  <c r="F1663"/>
  <c r="F1664"/>
  <c r="A1656"/>
  <c r="B1656"/>
  <c r="C1656"/>
  <c r="D1656"/>
  <c r="A1657"/>
  <c r="B1657"/>
  <c r="C1657"/>
  <c r="D1657"/>
  <c r="A1658"/>
  <c r="B1658"/>
  <c r="C1658"/>
  <c r="D1658"/>
  <c r="A1659"/>
  <c r="B1659"/>
  <c r="C1659"/>
  <c r="D1659"/>
  <c r="A1660"/>
  <c r="B1660"/>
  <c r="C1660"/>
  <c r="D1660"/>
  <c r="A1661"/>
  <c r="B1661"/>
  <c r="C1661"/>
  <c r="D1661"/>
  <c r="A1662"/>
  <c r="B1662"/>
  <c r="C1662"/>
  <c r="D1662"/>
  <c r="A1663"/>
  <c r="B1663"/>
  <c r="C1663"/>
  <c r="D1663"/>
  <c r="A1664"/>
  <c r="B1664"/>
  <c r="C1664"/>
  <c r="D1664"/>
  <c r="F1655"/>
  <c r="D1655"/>
  <c r="C1655"/>
  <c r="B1655"/>
  <c r="A1655"/>
  <c r="C1654"/>
  <c r="A1654"/>
  <c r="F1599"/>
  <c r="F1600"/>
  <c r="F1601"/>
  <c r="F1602"/>
  <c r="F1603"/>
  <c r="F1604"/>
  <c r="F1605"/>
  <c r="F1606"/>
  <c r="F1607"/>
  <c r="F1608"/>
  <c r="F1609"/>
  <c r="F1610"/>
  <c r="F1611"/>
  <c r="F1612"/>
  <c r="F1613"/>
  <c r="F1614"/>
  <c r="F1615"/>
  <c r="F1616"/>
  <c r="F1617"/>
  <c r="F1618"/>
  <c r="F1619"/>
  <c r="F1620"/>
  <c r="F1621"/>
  <c r="F1622"/>
  <c r="F1623"/>
  <c r="F1624"/>
  <c r="F1625"/>
  <c r="F1626"/>
  <c r="F1627"/>
  <c r="F1628"/>
  <c r="F1629"/>
  <c r="F1630"/>
  <c r="F1631"/>
  <c r="F1632"/>
  <c r="F1633"/>
  <c r="F1634"/>
  <c r="F1635"/>
  <c r="F1636"/>
  <c r="F1637"/>
  <c r="F1638"/>
  <c r="F1639"/>
  <c r="F1640"/>
  <c r="F1641"/>
  <c r="F1642"/>
  <c r="F1643"/>
  <c r="F1644"/>
  <c r="F1645"/>
  <c r="F1646"/>
  <c r="F1647"/>
  <c r="F1648"/>
  <c r="F1649"/>
  <c r="F1650"/>
  <c r="F1651"/>
  <c r="A1599"/>
  <c r="B1599"/>
  <c r="C1599"/>
  <c r="D1599"/>
  <c r="A1600"/>
  <c r="B1600"/>
  <c r="C1600"/>
  <c r="D1600"/>
  <c r="A1601"/>
  <c r="B1601"/>
  <c r="C1601"/>
  <c r="D1601"/>
  <c r="A1602"/>
  <c r="B1602"/>
  <c r="C1602"/>
  <c r="D1602"/>
  <c r="A1603"/>
  <c r="B1603"/>
  <c r="C1603"/>
  <c r="D1603"/>
  <c r="A1604"/>
  <c r="B1604"/>
  <c r="C1604"/>
  <c r="D1604"/>
  <c r="A1605"/>
  <c r="B1605"/>
  <c r="C1605"/>
  <c r="D1605"/>
  <c r="A1606"/>
  <c r="B1606"/>
  <c r="C1606"/>
  <c r="D1606"/>
  <c r="A1607"/>
  <c r="B1607"/>
  <c r="C1607"/>
  <c r="D1607"/>
  <c r="A1608"/>
  <c r="B1608"/>
  <c r="C1608"/>
  <c r="D1608"/>
  <c r="A1609"/>
  <c r="B1609"/>
  <c r="C1609"/>
  <c r="D1609"/>
  <c r="A1610"/>
  <c r="B1610"/>
  <c r="C1610"/>
  <c r="D1610"/>
  <c r="A1611"/>
  <c r="B1611"/>
  <c r="C1611"/>
  <c r="D1611"/>
  <c r="A1612"/>
  <c r="B1612"/>
  <c r="C1612"/>
  <c r="D1612"/>
  <c r="A1613"/>
  <c r="B1613"/>
  <c r="C1613"/>
  <c r="D1613"/>
  <c r="A1614"/>
  <c r="B1614"/>
  <c r="C1614"/>
  <c r="D1614"/>
  <c r="A1615"/>
  <c r="B1615"/>
  <c r="C1615"/>
  <c r="D1615"/>
  <c r="A1616"/>
  <c r="B1616"/>
  <c r="C1616"/>
  <c r="D1616"/>
  <c r="A1617"/>
  <c r="B1617"/>
  <c r="C1617"/>
  <c r="D1617"/>
  <c r="A1618"/>
  <c r="B1618"/>
  <c r="C1618"/>
  <c r="D1618"/>
  <c r="A1619"/>
  <c r="B1619"/>
  <c r="C1619"/>
  <c r="D1619"/>
  <c r="A1620"/>
  <c r="B1620"/>
  <c r="C1620"/>
  <c r="D1620"/>
  <c r="A1621"/>
  <c r="B1621"/>
  <c r="C1621"/>
  <c r="D1621"/>
  <c r="A1622"/>
  <c r="B1622"/>
  <c r="C1622"/>
  <c r="D1622"/>
  <c r="A1623"/>
  <c r="B1623"/>
  <c r="C1623"/>
  <c r="D1623"/>
  <c r="A1624"/>
  <c r="B1624"/>
  <c r="C1624"/>
  <c r="D1624"/>
  <c r="A1625"/>
  <c r="B1625"/>
  <c r="C1625"/>
  <c r="D1625"/>
  <c r="A1626"/>
  <c r="B1626"/>
  <c r="C1626"/>
  <c r="D1626"/>
  <c r="A1627"/>
  <c r="B1627"/>
  <c r="C1627"/>
  <c r="D1627"/>
  <c r="A1628"/>
  <c r="B1628"/>
  <c r="C1628"/>
  <c r="D1628"/>
  <c r="A1629"/>
  <c r="B1629"/>
  <c r="C1629"/>
  <c r="D1629"/>
  <c r="A1630"/>
  <c r="B1630"/>
  <c r="C1630"/>
  <c r="D1630"/>
  <c r="A1631"/>
  <c r="B1631"/>
  <c r="C1631"/>
  <c r="D1631"/>
  <c r="A1632"/>
  <c r="B1632"/>
  <c r="C1632"/>
  <c r="D1632"/>
  <c r="A1633"/>
  <c r="B1633"/>
  <c r="C1633"/>
  <c r="D1633"/>
  <c r="A1634"/>
  <c r="B1634"/>
  <c r="C1634"/>
  <c r="D1634"/>
  <c r="A1635"/>
  <c r="B1635"/>
  <c r="C1635"/>
  <c r="D1635"/>
  <c r="A1636"/>
  <c r="B1636"/>
  <c r="C1636"/>
  <c r="D1636"/>
  <c r="A1637"/>
  <c r="B1637"/>
  <c r="C1637"/>
  <c r="D1637"/>
  <c r="A1638"/>
  <c r="B1638"/>
  <c r="C1638"/>
  <c r="D1638"/>
  <c r="A1639"/>
  <c r="B1639"/>
  <c r="C1639"/>
  <c r="D1639"/>
  <c r="A1640"/>
  <c r="B1640"/>
  <c r="C1640"/>
  <c r="D1640"/>
  <c r="A1641"/>
  <c r="B1641"/>
  <c r="C1641"/>
  <c r="D1641"/>
  <c r="A1642"/>
  <c r="B1642"/>
  <c r="C1642"/>
  <c r="D1642"/>
  <c r="A1643"/>
  <c r="B1643"/>
  <c r="C1643"/>
  <c r="D1643"/>
  <c r="A1644"/>
  <c r="B1644"/>
  <c r="C1644"/>
  <c r="D1644"/>
  <c r="A1645"/>
  <c r="B1645"/>
  <c r="C1645"/>
  <c r="D1645"/>
  <c r="A1646"/>
  <c r="B1646"/>
  <c r="C1646"/>
  <c r="D1646"/>
  <c r="A1647"/>
  <c r="B1647"/>
  <c r="C1647"/>
  <c r="D1647"/>
  <c r="A1648"/>
  <c r="B1648"/>
  <c r="C1648"/>
  <c r="D1648"/>
  <c r="A1649"/>
  <c r="B1649"/>
  <c r="C1649"/>
  <c r="D1649"/>
  <c r="A1650"/>
  <c r="B1650"/>
  <c r="C1650"/>
  <c r="D1650"/>
  <c r="A1651"/>
  <c r="B1651"/>
  <c r="C1651"/>
  <c r="D1651"/>
  <c r="F1598"/>
  <c r="D1598"/>
  <c r="C1598"/>
  <c r="B1598"/>
  <c r="A1598"/>
  <c r="C1597"/>
  <c r="A1597"/>
  <c r="C1585"/>
  <c r="A1585"/>
  <c r="F1546"/>
  <c r="F1547"/>
  <c r="F1548"/>
  <c r="F1549"/>
  <c r="F1550"/>
  <c r="F1551"/>
  <c r="F1552"/>
  <c r="F1553"/>
  <c r="F1554"/>
  <c r="F1555"/>
  <c r="F1556"/>
  <c r="F1557"/>
  <c r="F1558"/>
  <c r="F1559"/>
  <c r="F1560"/>
  <c r="F1561"/>
  <c r="F1562"/>
  <c r="F1563"/>
  <c r="F1564"/>
  <c r="F1565"/>
  <c r="F1566"/>
  <c r="F1567"/>
  <c r="F1568"/>
  <c r="F1569"/>
  <c r="F1570"/>
  <c r="F1571"/>
  <c r="F1572"/>
  <c r="F1573"/>
  <c r="F1574"/>
  <c r="F1575"/>
  <c r="F1576"/>
  <c r="F1577"/>
  <c r="F1578"/>
  <c r="F1579"/>
  <c r="F1580"/>
  <c r="F1581"/>
  <c r="F1582"/>
  <c r="A1546"/>
  <c r="B1546"/>
  <c r="C1546"/>
  <c r="D1546"/>
  <c r="A1547"/>
  <c r="B1547"/>
  <c r="C1547"/>
  <c r="D1547"/>
  <c r="A1548"/>
  <c r="B1548"/>
  <c r="C1548"/>
  <c r="D1548"/>
  <c r="A1549"/>
  <c r="B1549"/>
  <c r="C1549"/>
  <c r="D1549"/>
  <c r="A1550"/>
  <c r="B1550"/>
  <c r="C1550"/>
  <c r="D1550"/>
  <c r="A1551"/>
  <c r="B1551"/>
  <c r="C1551"/>
  <c r="D1551"/>
  <c r="A1552"/>
  <c r="B1552"/>
  <c r="C1552"/>
  <c r="D1552"/>
  <c r="A1553"/>
  <c r="B1553"/>
  <c r="C1553"/>
  <c r="D1553"/>
  <c r="A1554"/>
  <c r="B1554"/>
  <c r="C1554"/>
  <c r="D1554"/>
  <c r="A1555"/>
  <c r="B1555"/>
  <c r="C1555"/>
  <c r="D1555"/>
  <c r="A1556"/>
  <c r="B1556"/>
  <c r="C1556"/>
  <c r="D1556"/>
  <c r="A1557"/>
  <c r="B1557"/>
  <c r="C1557"/>
  <c r="D1557"/>
  <c r="A1558"/>
  <c r="B1558"/>
  <c r="C1558"/>
  <c r="D1558"/>
  <c r="A1559"/>
  <c r="B1559"/>
  <c r="C1559"/>
  <c r="D1559"/>
  <c r="A1560"/>
  <c r="B1560"/>
  <c r="C1560"/>
  <c r="D1560"/>
  <c r="A1561"/>
  <c r="B1561"/>
  <c r="C1561"/>
  <c r="D1561"/>
  <c r="A1562"/>
  <c r="B1562"/>
  <c r="C1562"/>
  <c r="D1562"/>
  <c r="A1563"/>
  <c r="B1563"/>
  <c r="C1563"/>
  <c r="D1563"/>
  <c r="A1564"/>
  <c r="B1564"/>
  <c r="C1564"/>
  <c r="D1564"/>
  <c r="A1565"/>
  <c r="B1565"/>
  <c r="C1565"/>
  <c r="D1565"/>
  <c r="A1566"/>
  <c r="B1566"/>
  <c r="C1566"/>
  <c r="D1566"/>
  <c r="A1567"/>
  <c r="B1567"/>
  <c r="C1567"/>
  <c r="D1567"/>
  <c r="A1568"/>
  <c r="B1568"/>
  <c r="C1568"/>
  <c r="D1568"/>
  <c r="A1569"/>
  <c r="B1569"/>
  <c r="C1569"/>
  <c r="D1569"/>
  <c r="A1570"/>
  <c r="B1570"/>
  <c r="C1570"/>
  <c r="D1570"/>
  <c r="A1571"/>
  <c r="B1571"/>
  <c r="C1571"/>
  <c r="D1571"/>
  <c r="A1572"/>
  <c r="B1572"/>
  <c r="C1572"/>
  <c r="D1572"/>
  <c r="A1573"/>
  <c r="B1573"/>
  <c r="C1573"/>
  <c r="D1573"/>
  <c r="A1574"/>
  <c r="B1574"/>
  <c r="C1574"/>
  <c r="D1574"/>
  <c r="A1575"/>
  <c r="B1575"/>
  <c r="C1575"/>
  <c r="D1575"/>
  <c r="A1576"/>
  <c r="B1576"/>
  <c r="C1576"/>
  <c r="D1576"/>
  <c r="A1577"/>
  <c r="B1577"/>
  <c r="C1577"/>
  <c r="D1577"/>
  <c r="A1578"/>
  <c r="B1578"/>
  <c r="C1578"/>
  <c r="D1578"/>
  <c r="A1579"/>
  <c r="B1579"/>
  <c r="C1579"/>
  <c r="D1579"/>
  <c r="A1580"/>
  <c r="B1580"/>
  <c r="C1580"/>
  <c r="D1580"/>
  <c r="A1581"/>
  <c r="B1581"/>
  <c r="C1581"/>
  <c r="D1581"/>
  <c r="A1582"/>
  <c r="B1582"/>
  <c r="C1582"/>
  <c r="D1582"/>
  <c r="F1545"/>
  <c r="D1545"/>
  <c r="C1545"/>
  <c r="B1545"/>
  <c r="A1545"/>
  <c r="C1544"/>
  <c r="A1544"/>
  <c r="F1493"/>
  <c r="F1494"/>
  <c r="F1495"/>
  <c r="F1496"/>
  <c r="F1497"/>
  <c r="F1498"/>
  <c r="F1499"/>
  <c r="F1500"/>
  <c r="F1501"/>
  <c r="F1502"/>
  <c r="F1503"/>
  <c r="F1504"/>
  <c r="F1505"/>
  <c r="F1506"/>
  <c r="F1507"/>
  <c r="F1508"/>
  <c r="F1509"/>
  <c r="F1510"/>
  <c r="F1511"/>
  <c r="F1512"/>
  <c r="F1513"/>
  <c r="F1514"/>
  <c r="F1515"/>
  <c r="F1516"/>
  <c r="F1517"/>
  <c r="F1518"/>
  <c r="F1519"/>
  <c r="F1520"/>
  <c r="F1521"/>
  <c r="F1522"/>
  <c r="F1523"/>
  <c r="F1524"/>
  <c r="F1525"/>
  <c r="F1526"/>
  <c r="F1527"/>
  <c r="F1528"/>
  <c r="F1529"/>
  <c r="F1530"/>
  <c r="F1531"/>
  <c r="F1532"/>
  <c r="F1533"/>
  <c r="F1534"/>
  <c r="F1535"/>
  <c r="F1536"/>
  <c r="F1537"/>
  <c r="F1538"/>
  <c r="F1539"/>
  <c r="F1540"/>
  <c r="F1541"/>
  <c r="A1493"/>
  <c r="B1493"/>
  <c r="C1493"/>
  <c r="D1493"/>
  <c r="A1494"/>
  <c r="B1494"/>
  <c r="C1494"/>
  <c r="D1494"/>
  <c r="A1495"/>
  <c r="B1495"/>
  <c r="C1495"/>
  <c r="D1495"/>
  <c r="A1496"/>
  <c r="B1496"/>
  <c r="C1496"/>
  <c r="D1496"/>
  <c r="A1497"/>
  <c r="B1497"/>
  <c r="C1497"/>
  <c r="D1497"/>
  <c r="A1498"/>
  <c r="B1498"/>
  <c r="C1498"/>
  <c r="D1498"/>
  <c r="A1499"/>
  <c r="B1499"/>
  <c r="C1499"/>
  <c r="D1499"/>
  <c r="A1500"/>
  <c r="B1500"/>
  <c r="C1500"/>
  <c r="D1500"/>
  <c r="A1501"/>
  <c r="B1501"/>
  <c r="C1501"/>
  <c r="D1501"/>
  <c r="A1502"/>
  <c r="B1502"/>
  <c r="C1502"/>
  <c r="D1502"/>
  <c r="A1503"/>
  <c r="B1503"/>
  <c r="C1503"/>
  <c r="D1503"/>
  <c r="A1504"/>
  <c r="B1504"/>
  <c r="C1504"/>
  <c r="D1504"/>
  <c r="A1505"/>
  <c r="B1505"/>
  <c r="C1505"/>
  <c r="D1505"/>
  <c r="A1506"/>
  <c r="B1506"/>
  <c r="C1506"/>
  <c r="D1506"/>
  <c r="A1507"/>
  <c r="B1507"/>
  <c r="C1507"/>
  <c r="D1507"/>
  <c r="A1508"/>
  <c r="B1508"/>
  <c r="C1508"/>
  <c r="D1508"/>
  <c r="A1509"/>
  <c r="B1509"/>
  <c r="C1509"/>
  <c r="D1509"/>
  <c r="A1510"/>
  <c r="B1510"/>
  <c r="C1510"/>
  <c r="D1510"/>
  <c r="A1511"/>
  <c r="B1511"/>
  <c r="C1511"/>
  <c r="D1511"/>
  <c r="A1512"/>
  <c r="B1512"/>
  <c r="C1512"/>
  <c r="D1512"/>
  <c r="A1513"/>
  <c r="B1513"/>
  <c r="C1513"/>
  <c r="D1513"/>
  <c r="A1514"/>
  <c r="B1514"/>
  <c r="C1514"/>
  <c r="D1514"/>
  <c r="A1515"/>
  <c r="B1515"/>
  <c r="C1515"/>
  <c r="D1515"/>
  <c r="A1516"/>
  <c r="B1516"/>
  <c r="C1516"/>
  <c r="D1516"/>
  <c r="A1517"/>
  <c r="B1517"/>
  <c r="C1517"/>
  <c r="D1517"/>
  <c r="A1518"/>
  <c r="B1518"/>
  <c r="C1518"/>
  <c r="D1518"/>
  <c r="A1519"/>
  <c r="B1519"/>
  <c r="C1519"/>
  <c r="D1519"/>
  <c r="A1520"/>
  <c r="B1520"/>
  <c r="C1520"/>
  <c r="D1520"/>
  <c r="A1521"/>
  <c r="B1521"/>
  <c r="C1521"/>
  <c r="D1521"/>
  <c r="A1522"/>
  <c r="B1522"/>
  <c r="C1522"/>
  <c r="D1522"/>
  <c r="A1523"/>
  <c r="B1523"/>
  <c r="C1523"/>
  <c r="D1523"/>
  <c r="A1524"/>
  <c r="B1524"/>
  <c r="C1524"/>
  <c r="D1524"/>
  <c r="A1525"/>
  <c r="B1525"/>
  <c r="C1525"/>
  <c r="D1525"/>
  <c r="A1526"/>
  <c r="B1526"/>
  <c r="C1526"/>
  <c r="D1526"/>
  <c r="A1527"/>
  <c r="B1527"/>
  <c r="C1527"/>
  <c r="D1527"/>
  <c r="A1528"/>
  <c r="B1528"/>
  <c r="C1528"/>
  <c r="D1528"/>
  <c r="A1529"/>
  <c r="B1529"/>
  <c r="C1529"/>
  <c r="D1529"/>
  <c r="A1530"/>
  <c r="B1530"/>
  <c r="C1530"/>
  <c r="D1530"/>
  <c r="A1531"/>
  <c r="B1531"/>
  <c r="C1531"/>
  <c r="D1531"/>
  <c r="A1532"/>
  <c r="B1532"/>
  <c r="C1532"/>
  <c r="D1532"/>
  <c r="A1533"/>
  <c r="B1533"/>
  <c r="C1533"/>
  <c r="D1533"/>
  <c r="A1534"/>
  <c r="B1534"/>
  <c r="C1534"/>
  <c r="D1534"/>
  <c r="A1535"/>
  <c r="B1535"/>
  <c r="C1535"/>
  <c r="D1535"/>
  <c r="A1536"/>
  <c r="B1536"/>
  <c r="C1536"/>
  <c r="D1536"/>
  <c r="A1537"/>
  <c r="B1537"/>
  <c r="C1537"/>
  <c r="D1537"/>
  <c r="A1538"/>
  <c r="B1538"/>
  <c r="C1538"/>
  <c r="D1538"/>
  <c r="A1539"/>
  <c r="B1539"/>
  <c r="C1539"/>
  <c r="D1539"/>
  <c r="A1540"/>
  <c r="B1540"/>
  <c r="C1540"/>
  <c r="D1540"/>
  <c r="A1541"/>
  <c r="B1541"/>
  <c r="C1541"/>
  <c r="D1541"/>
  <c r="F1492"/>
  <c r="D1492"/>
  <c r="C1492"/>
  <c r="B1492"/>
  <c r="A1492"/>
  <c r="C1491"/>
  <c r="A1491"/>
  <c r="F908"/>
  <c r="F909"/>
  <c r="F910"/>
  <c r="F911"/>
  <c r="F912"/>
  <c r="F913"/>
  <c r="F914"/>
  <c r="F915"/>
  <c r="F916"/>
  <c r="F917"/>
  <c r="F918"/>
  <c r="F919"/>
  <c r="F920"/>
  <c r="F921"/>
  <c r="F922"/>
  <c r="F923"/>
  <c r="F924"/>
  <c r="F925"/>
  <c r="F926"/>
  <c r="F927"/>
  <c r="F928"/>
  <c r="F929"/>
  <c r="F930"/>
  <c r="F931"/>
  <c r="F932"/>
  <c r="F933"/>
  <c r="F934"/>
  <c r="F935"/>
  <c r="F936"/>
  <c r="F937"/>
  <c r="F938"/>
  <c r="F939"/>
  <c r="F940"/>
  <c r="F941"/>
  <c r="F942"/>
  <c r="F943"/>
  <c r="F944"/>
  <c r="F945"/>
  <c r="F946"/>
  <c r="F947"/>
  <c r="F948"/>
  <c r="F949"/>
  <c r="F950"/>
  <c r="F951"/>
  <c r="F952"/>
  <c r="F953"/>
  <c r="F954"/>
  <c r="F955"/>
  <c r="F956"/>
  <c r="F957"/>
  <c r="F958"/>
  <c r="F959"/>
  <c r="F960"/>
  <c r="F961"/>
  <c r="F962"/>
  <c r="F963"/>
  <c r="F964"/>
  <c r="F965"/>
  <c r="F966"/>
  <c r="F967"/>
  <c r="F968"/>
  <c r="F969"/>
  <c r="F970"/>
  <c r="F971"/>
  <c r="F972"/>
  <c r="F973"/>
  <c r="F974"/>
  <c r="F975"/>
  <c r="F976"/>
  <c r="F977"/>
  <c r="F978"/>
  <c r="F979"/>
  <c r="F980"/>
  <c r="F981"/>
  <c r="F982"/>
  <c r="F983"/>
  <c r="F984"/>
  <c r="F985"/>
  <c r="F986"/>
  <c r="F987"/>
  <c r="F988"/>
  <c r="F989"/>
  <c r="F990"/>
  <c r="F991"/>
  <c r="F992"/>
  <c r="F993"/>
  <c r="F994"/>
  <c r="F995"/>
  <c r="F996"/>
  <c r="F997"/>
  <c r="F998"/>
  <c r="F999"/>
  <c r="F1000"/>
  <c r="F1001"/>
  <c r="F1002"/>
  <c r="F1003"/>
  <c r="F1004"/>
  <c r="F1005"/>
  <c r="F1006"/>
  <c r="F1007"/>
  <c r="F1008"/>
  <c r="F1009"/>
  <c r="F1010"/>
  <c r="F1011"/>
  <c r="F1012"/>
  <c r="F1013"/>
  <c r="F1014"/>
  <c r="F1015"/>
  <c r="F1016"/>
  <c r="F1017"/>
  <c r="F1018"/>
  <c r="F1019"/>
  <c r="F1020"/>
  <c r="F1021"/>
  <c r="F1022"/>
  <c r="F1023"/>
  <c r="F1024"/>
  <c r="F1025"/>
  <c r="F1026"/>
  <c r="F1027"/>
  <c r="F1028"/>
  <c r="F1029"/>
  <c r="F1030"/>
  <c r="F1031"/>
  <c r="F1032"/>
  <c r="F1033"/>
  <c r="F1034"/>
  <c r="F1035"/>
  <c r="F1036"/>
  <c r="F1037"/>
  <c r="F1038"/>
  <c r="F1039"/>
  <c r="F1040"/>
  <c r="F1041"/>
  <c r="F1042"/>
  <c r="F1043"/>
  <c r="F1044"/>
  <c r="F1045"/>
  <c r="F1046"/>
  <c r="F1047"/>
  <c r="F1048"/>
  <c r="F1049"/>
  <c r="F1050"/>
  <c r="F1051"/>
  <c r="F1052"/>
  <c r="F1053"/>
  <c r="F1054"/>
  <c r="F1055"/>
  <c r="F1056"/>
  <c r="F1057"/>
  <c r="F1058"/>
  <c r="F1059"/>
  <c r="F1060"/>
  <c r="F1061"/>
  <c r="F1062"/>
  <c r="F1063"/>
  <c r="F1064"/>
  <c r="F1065"/>
  <c r="F1066"/>
  <c r="F1067"/>
  <c r="F1068"/>
  <c r="F1069"/>
  <c r="F1070"/>
  <c r="F1071"/>
  <c r="F1072"/>
  <c r="F1073"/>
  <c r="F1074"/>
  <c r="F1075"/>
  <c r="F1076"/>
  <c r="F1077"/>
  <c r="F1078"/>
  <c r="F1079"/>
  <c r="F1080"/>
  <c r="F1081"/>
  <c r="F1082"/>
  <c r="F1083"/>
  <c r="F1084"/>
  <c r="F1085"/>
  <c r="F1086"/>
  <c r="F1087"/>
  <c r="F1088"/>
  <c r="F1089"/>
  <c r="F1090"/>
  <c r="F1091"/>
  <c r="F1092"/>
  <c r="F1093"/>
  <c r="F1094"/>
  <c r="F1095"/>
  <c r="F1096"/>
  <c r="F1097"/>
  <c r="F1098"/>
  <c r="F1099"/>
  <c r="F1100"/>
  <c r="F1101"/>
  <c r="F1102"/>
  <c r="F1103"/>
  <c r="F1104"/>
  <c r="F1105"/>
  <c r="F1106"/>
  <c r="F1107"/>
  <c r="F1108"/>
  <c r="F1109"/>
  <c r="F1110"/>
  <c r="F1111"/>
  <c r="F1112"/>
  <c r="F1113"/>
  <c r="F1114"/>
  <c r="F1115"/>
  <c r="F1116"/>
  <c r="F1117"/>
  <c r="F1118"/>
  <c r="F1119"/>
  <c r="F1120"/>
  <c r="F1121"/>
  <c r="F1122"/>
  <c r="F1123"/>
  <c r="F1124"/>
  <c r="F1125"/>
  <c r="F1126"/>
  <c r="F1127"/>
  <c r="F1128"/>
  <c r="F1129"/>
  <c r="F1130"/>
  <c r="F1131"/>
  <c r="F1132"/>
  <c r="F1133"/>
  <c r="F1134"/>
  <c r="F1135"/>
  <c r="F1136"/>
  <c r="F1137"/>
  <c r="F1138"/>
  <c r="F1139"/>
  <c r="F1140"/>
  <c r="F1141"/>
  <c r="F1142"/>
  <c r="F1143"/>
  <c r="F1144"/>
  <c r="F1145"/>
  <c r="F1146"/>
  <c r="F1147"/>
  <c r="F1148"/>
  <c r="F1149"/>
  <c r="F1150"/>
  <c r="F1151"/>
  <c r="F1152"/>
  <c r="F1153"/>
  <c r="F1154"/>
  <c r="F1155"/>
  <c r="F1156"/>
  <c r="F1157"/>
  <c r="F1158"/>
  <c r="F1159"/>
  <c r="F1160"/>
  <c r="F1161"/>
  <c r="F1162"/>
  <c r="F1163"/>
  <c r="F1164"/>
  <c r="F1165"/>
  <c r="F1166"/>
  <c r="F1167"/>
  <c r="F1168"/>
  <c r="F1169"/>
  <c r="F1170"/>
  <c r="F1171"/>
  <c r="F1172"/>
  <c r="F1173"/>
  <c r="F1174"/>
  <c r="F1175"/>
  <c r="F1176"/>
  <c r="F1177"/>
  <c r="F1178"/>
  <c r="F1179"/>
  <c r="F1180"/>
  <c r="F1181"/>
  <c r="F1182"/>
  <c r="F1183"/>
  <c r="F1184"/>
  <c r="F1185"/>
  <c r="F1186"/>
  <c r="F1187"/>
  <c r="F1188"/>
  <c r="F1189"/>
  <c r="F1190"/>
  <c r="F1191"/>
  <c r="F1192"/>
  <c r="F1193"/>
  <c r="F1194"/>
  <c r="F1195"/>
  <c r="F1196"/>
  <c r="F1197"/>
  <c r="F1198"/>
  <c r="F1199"/>
  <c r="F1200"/>
  <c r="F1201"/>
  <c r="F1202"/>
  <c r="F1203"/>
  <c r="F1204"/>
  <c r="F1205"/>
  <c r="F1206"/>
  <c r="F1207"/>
  <c r="F1208"/>
  <c r="F1209"/>
  <c r="F1210"/>
  <c r="F1211"/>
  <c r="F1212"/>
  <c r="F1213"/>
  <c r="F1214"/>
  <c r="F1215"/>
  <c r="F1216"/>
  <c r="F1217"/>
  <c r="F1218"/>
  <c r="F1219"/>
  <c r="F1220"/>
  <c r="F1221"/>
  <c r="F1222"/>
  <c r="F1223"/>
  <c r="F1224"/>
  <c r="F1225"/>
  <c r="F1226"/>
  <c r="F1227"/>
  <c r="F1228"/>
  <c r="F1229"/>
  <c r="F1230"/>
  <c r="F1231"/>
  <c r="F1232"/>
  <c r="F1233"/>
  <c r="F1234"/>
  <c r="F1235"/>
  <c r="F1236"/>
  <c r="F1237"/>
  <c r="F1238"/>
  <c r="F1239"/>
  <c r="F1240"/>
  <c r="F1241"/>
  <c r="F1242"/>
  <c r="F1243"/>
  <c r="F1244"/>
  <c r="F1245"/>
  <c r="F1246"/>
  <c r="F1247"/>
  <c r="F1248"/>
  <c r="F1249"/>
  <c r="F1250"/>
  <c r="F1251"/>
  <c r="F1252"/>
  <c r="F1253"/>
  <c r="F1254"/>
  <c r="F1255"/>
  <c r="F1256"/>
  <c r="F1257"/>
  <c r="F1258"/>
  <c r="F1259"/>
  <c r="F1260"/>
  <c r="F1261"/>
  <c r="F1262"/>
  <c r="F1263"/>
  <c r="F1264"/>
  <c r="F1265"/>
  <c r="F1266"/>
  <c r="F1267"/>
  <c r="F1268"/>
  <c r="F1269"/>
  <c r="F1270"/>
  <c r="F1271"/>
  <c r="F1272"/>
  <c r="F1273"/>
  <c r="F1274"/>
  <c r="F1275"/>
  <c r="F1276"/>
  <c r="F1277"/>
  <c r="F1278"/>
  <c r="F1279"/>
  <c r="F1280"/>
  <c r="F1281"/>
  <c r="F1282"/>
  <c r="F1283"/>
  <c r="F1284"/>
  <c r="F1285"/>
  <c r="F1286"/>
  <c r="F1287"/>
  <c r="F1288"/>
  <c r="F1289"/>
  <c r="F1290"/>
  <c r="F1291"/>
  <c r="F1292"/>
  <c r="F1293"/>
  <c r="F1294"/>
  <c r="F1295"/>
  <c r="F1296"/>
  <c r="F1297"/>
  <c r="F1298"/>
  <c r="F1299"/>
  <c r="F1300"/>
  <c r="F1301"/>
  <c r="F1302"/>
  <c r="F1303"/>
  <c r="F1304"/>
  <c r="F1305"/>
  <c r="F1306"/>
  <c r="F1307"/>
  <c r="F1308"/>
  <c r="F1309"/>
  <c r="F1310"/>
  <c r="F1311"/>
  <c r="F1312"/>
  <c r="F1313"/>
  <c r="F1314"/>
  <c r="F1315"/>
  <c r="F1316"/>
  <c r="F1317"/>
  <c r="F1318"/>
  <c r="F1319"/>
  <c r="F1320"/>
  <c r="F1321"/>
  <c r="F1322"/>
  <c r="F1323"/>
  <c r="F1324"/>
  <c r="F1325"/>
  <c r="F1326"/>
  <c r="F1327"/>
  <c r="F1328"/>
  <c r="F1329"/>
  <c r="F1330"/>
  <c r="F1331"/>
  <c r="F1332"/>
  <c r="F1333"/>
  <c r="F1334"/>
  <c r="F1335"/>
  <c r="F1336"/>
  <c r="F1337"/>
  <c r="F1338"/>
  <c r="F1339"/>
  <c r="F1340"/>
  <c r="F1341"/>
  <c r="F1342"/>
  <c r="F1343"/>
  <c r="F1344"/>
  <c r="F1345"/>
  <c r="F1346"/>
  <c r="F1347"/>
  <c r="F1348"/>
  <c r="F1349"/>
  <c r="F1350"/>
  <c r="F1351"/>
  <c r="F1352"/>
  <c r="F1353"/>
  <c r="F1354"/>
  <c r="F1355"/>
  <c r="F1356"/>
  <c r="F1357"/>
  <c r="F1358"/>
  <c r="F1359"/>
  <c r="F1360"/>
  <c r="F1361"/>
  <c r="F1362"/>
  <c r="F1363"/>
  <c r="F1364"/>
  <c r="F1365"/>
  <c r="F1366"/>
  <c r="F1367"/>
  <c r="F1368"/>
  <c r="F1369"/>
  <c r="F1370"/>
  <c r="F1371"/>
  <c r="F1372"/>
  <c r="F1373"/>
  <c r="F1374"/>
  <c r="F1375"/>
  <c r="F1376"/>
  <c r="F1377"/>
  <c r="F1378"/>
  <c r="F1379"/>
  <c r="F1380"/>
  <c r="F1381"/>
  <c r="F1382"/>
  <c r="F1383"/>
  <c r="F1384"/>
  <c r="F1385"/>
  <c r="F1386"/>
  <c r="F1387"/>
  <c r="F1388"/>
  <c r="F1389"/>
  <c r="F1390"/>
  <c r="F1391"/>
  <c r="F1392"/>
  <c r="F1393"/>
  <c r="F1394"/>
  <c r="F1395"/>
  <c r="F1396"/>
  <c r="F1397"/>
  <c r="F1398"/>
  <c r="F1399"/>
  <c r="F1400"/>
  <c r="F1401"/>
  <c r="F1402"/>
  <c r="F1403"/>
  <c r="F1404"/>
  <c r="F1405"/>
  <c r="F1406"/>
  <c r="F1407"/>
  <c r="F1408"/>
  <c r="F1409"/>
  <c r="F1410"/>
  <c r="F1411"/>
  <c r="F1412"/>
  <c r="F1413"/>
  <c r="F1414"/>
  <c r="F1415"/>
  <c r="F1416"/>
  <c r="F1417"/>
  <c r="F1418"/>
  <c r="F1419"/>
  <c r="F1420"/>
  <c r="F1421"/>
  <c r="F1422"/>
  <c r="F1423"/>
  <c r="F1424"/>
  <c r="F1425"/>
  <c r="F1426"/>
  <c r="F1427"/>
  <c r="F1428"/>
  <c r="F1429"/>
  <c r="F1430"/>
  <c r="F1431"/>
  <c r="F1432"/>
  <c r="F1433"/>
  <c r="F1434"/>
  <c r="F1435"/>
  <c r="F1436"/>
  <c r="F1437"/>
  <c r="F1438"/>
  <c r="F1439"/>
  <c r="F1440"/>
  <c r="F1441"/>
  <c r="F1442"/>
  <c r="F1443"/>
  <c r="F1444"/>
  <c r="F1445"/>
  <c r="F1446"/>
  <c r="F1447"/>
  <c r="F1448"/>
  <c r="F1449"/>
  <c r="F1450"/>
  <c r="F1451"/>
  <c r="F1452"/>
  <c r="F1453"/>
  <c r="F1454"/>
  <c r="F1455"/>
  <c r="F1456"/>
  <c r="F1457"/>
  <c r="F1458"/>
  <c r="F1459"/>
  <c r="F1460"/>
  <c r="F1461"/>
  <c r="F1462"/>
  <c r="F1463"/>
  <c r="F1464"/>
  <c r="F1465"/>
  <c r="F1466"/>
  <c r="F1467"/>
  <c r="F1468"/>
  <c r="F1469"/>
  <c r="F1470"/>
  <c r="F1471"/>
  <c r="F1472"/>
  <c r="F1473"/>
  <c r="F1474"/>
  <c r="F1475"/>
  <c r="F1476"/>
  <c r="F1477"/>
  <c r="F1478"/>
  <c r="F1479"/>
  <c r="F1480"/>
  <c r="F1481"/>
  <c r="F1482"/>
  <c r="F1483"/>
  <c r="F1484"/>
  <c r="F1485"/>
  <c r="F1486"/>
  <c r="F1487"/>
  <c r="F1488"/>
  <c r="A908"/>
  <c r="B908"/>
  <c r="C908"/>
  <c r="D908"/>
  <c r="A909"/>
  <c r="B909"/>
  <c r="C909"/>
  <c r="D909"/>
  <c r="A910"/>
  <c r="B910"/>
  <c r="C910"/>
  <c r="D910"/>
  <c r="A911"/>
  <c r="B911"/>
  <c r="C911"/>
  <c r="D911"/>
  <c r="A912"/>
  <c r="B912"/>
  <c r="C912"/>
  <c r="D912"/>
  <c r="A913"/>
  <c r="B913"/>
  <c r="C913"/>
  <c r="D913"/>
  <c r="A914"/>
  <c r="B914"/>
  <c r="C914"/>
  <c r="D914"/>
  <c r="A915"/>
  <c r="B915"/>
  <c r="C915"/>
  <c r="D915"/>
  <c r="A916"/>
  <c r="B916"/>
  <c r="C916"/>
  <c r="D916"/>
  <c r="A917"/>
  <c r="B917"/>
  <c r="C917"/>
  <c r="D917"/>
  <c r="A918"/>
  <c r="B918"/>
  <c r="C918"/>
  <c r="D918"/>
  <c r="A919"/>
  <c r="B919"/>
  <c r="C919"/>
  <c r="D919"/>
  <c r="A920"/>
  <c r="B920"/>
  <c r="C920"/>
  <c r="D920"/>
  <c r="A921"/>
  <c r="B921"/>
  <c r="C921"/>
  <c r="D921"/>
  <c r="A922"/>
  <c r="B922"/>
  <c r="C922"/>
  <c r="D922"/>
  <c r="A923"/>
  <c r="B923"/>
  <c r="C923"/>
  <c r="D923"/>
  <c r="A924"/>
  <c r="B924"/>
  <c r="C924"/>
  <c r="D924"/>
  <c r="A925"/>
  <c r="B925"/>
  <c r="C925"/>
  <c r="D925"/>
  <c r="A926"/>
  <c r="B926"/>
  <c r="C926"/>
  <c r="D926"/>
  <c r="A927"/>
  <c r="B927"/>
  <c r="C927"/>
  <c r="D927"/>
  <c r="A928"/>
  <c r="B928"/>
  <c r="C928"/>
  <c r="D928"/>
  <c r="A929"/>
  <c r="B929"/>
  <c r="C929"/>
  <c r="D929"/>
  <c r="A930"/>
  <c r="B930"/>
  <c r="C930"/>
  <c r="D930"/>
  <c r="A931"/>
  <c r="B931"/>
  <c r="C931"/>
  <c r="D931"/>
  <c r="A932"/>
  <c r="B932"/>
  <c r="C932"/>
  <c r="D932"/>
  <c r="A933"/>
  <c r="B933"/>
  <c r="C933"/>
  <c r="D933"/>
  <c r="A934"/>
  <c r="B934"/>
  <c r="C934"/>
  <c r="D934"/>
  <c r="A935"/>
  <c r="B935"/>
  <c r="C935"/>
  <c r="D935"/>
  <c r="A936"/>
  <c r="B936"/>
  <c r="C936"/>
  <c r="D936"/>
  <c r="A937"/>
  <c r="B937"/>
  <c r="C937"/>
  <c r="D937"/>
  <c r="A938"/>
  <c r="B938"/>
  <c r="C938"/>
  <c r="D938"/>
  <c r="A939"/>
  <c r="B939"/>
  <c r="C939"/>
  <c r="D939"/>
  <c r="A940"/>
  <c r="B940"/>
  <c r="C940"/>
  <c r="D940"/>
  <c r="A941"/>
  <c r="B941"/>
  <c r="C941"/>
  <c r="D941"/>
  <c r="A942"/>
  <c r="B942"/>
  <c r="C942"/>
  <c r="D942"/>
  <c r="A943"/>
  <c r="B943"/>
  <c r="C943"/>
  <c r="D943"/>
  <c r="A944"/>
  <c r="B944"/>
  <c r="C944"/>
  <c r="D944"/>
  <c r="A945"/>
  <c r="B945"/>
  <c r="C945"/>
  <c r="D945"/>
  <c r="A946"/>
  <c r="B946"/>
  <c r="C946"/>
  <c r="D946"/>
  <c r="A947"/>
  <c r="B947"/>
  <c r="C947"/>
  <c r="D947"/>
  <c r="A948"/>
  <c r="B948"/>
  <c r="C948"/>
  <c r="D948"/>
  <c r="A949"/>
  <c r="B949"/>
  <c r="C949"/>
  <c r="D949"/>
  <c r="A950"/>
  <c r="B950"/>
  <c r="C950"/>
  <c r="D950"/>
  <c r="A951"/>
  <c r="B951"/>
  <c r="C951"/>
  <c r="D951"/>
  <c r="A952"/>
  <c r="B952"/>
  <c r="C952"/>
  <c r="D952"/>
  <c r="A953"/>
  <c r="B953"/>
  <c r="C953"/>
  <c r="D953"/>
  <c r="A954"/>
  <c r="B954"/>
  <c r="C954"/>
  <c r="D954"/>
  <c r="A955"/>
  <c r="B955"/>
  <c r="C955"/>
  <c r="D955"/>
  <c r="A956"/>
  <c r="B956"/>
  <c r="C956"/>
  <c r="D956"/>
  <c r="A957"/>
  <c r="B957"/>
  <c r="C957"/>
  <c r="D957"/>
  <c r="A958"/>
  <c r="B958"/>
  <c r="C958"/>
  <c r="D958"/>
  <c r="A959"/>
  <c r="B959"/>
  <c r="C959"/>
  <c r="D959"/>
  <c r="A960"/>
  <c r="B960"/>
  <c r="C960"/>
  <c r="D960"/>
  <c r="A961"/>
  <c r="B961"/>
  <c r="C961"/>
  <c r="D961"/>
  <c r="A962"/>
  <c r="B962"/>
  <c r="C962"/>
  <c r="D962"/>
  <c r="A963"/>
  <c r="B963"/>
  <c r="C963"/>
  <c r="D963"/>
  <c r="A964"/>
  <c r="B964"/>
  <c r="C964"/>
  <c r="D964"/>
  <c r="A965"/>
  <c r="B965"/>
  <c r="C965"/>
  <c r="D965"/>
  <c r="A966"/>
  <c r="B966"/>
  <c r="C966"/>
  <c r="D966"/>
  <c r="A967"/>
  <c r="B967"/>
  <c r="C967"/>
  <c r="D967"/>
  <c r="A968"/>
  <c r="B968"/>
  <c r="C968"/>
  <c r="D968"/>
  <c r="A969"/>
  <c r="B969"/>
  <c r="C969"/>
  <c r="D969"/>
  <c r="A970"/>
  <c r="B970"/>
  <c r="C970"/>
  <c r="D970"/>
  <c r="A971"/>
  <c r="B971"/>
  <c r="C971"/>
  <c r="D971"/>
  <c r="A972"/>
  <c r="B972"/>
  <c r="C972"/>
  <c r="D972"/>
  <c r="A973"/>
  <c r="B973"/>
  <c r="C973"/>
  <c r="D973"/>
  <c r="A974"/>
  <c r="B974"/>
  <c r="C974"/>
  <c r="D974"/>
  <c r="A975"/>
  <c r="B975"/>
  <c r="C975"/>
  <c r="D975"/>
  <c r="A976"/>
  <c r="B976"/>
  <c r="C976"/>
  <c r="D976"/>
  <c r="A977"/>
  <c r="B977"/>
  <c r="C977"/>
  <c r="D977"/>
  <c r="A978"/>
  <c r="B978"/>
  <c r="C978"/>
  <c r="D978"/>
  <c r="A979"/>
  <c r="B979"/>
  <c r="C979"/>
  <c r="D979"/>
  <c r="A980"/>
  <c r="B980"/>
  <c r="C980"/>
  <c r="D980"/>
  <c r="A981"/>
  <c r="B981"/>
  <c r="C981"/>
  <c r="D981"/>
  <c r="A982"/>
  <c r="B982"/>
  <c r="C982"/>
  <c r="D982"/>
  <c r="A983"/>
  <c r="B983"/>
  <c r="C983"/>
  <c r="D983"/>
  <c r="A984"/>
  <c r="B984"/>
  <c r="C984"/>
  <c r="D984"/>
  <c r="A985"/>
  <c r="B985"/>
  <c r="C985"/>
  <c r="D985"/>
  <c r="A986"/>
  <c r="B986"/>
  <c r="C986"/>
  <c r="D986"/>
  <c r="A987"/>
  <c r="B987"/>
  <c r="C987"/>
  <c r="D987"/>
  <c r="A988"/>
  <c r="B988"/>
  <c r="C988"/>
  <c r="D988"/>
  <c r="A989"/>
  <c r="B989"/>
  <c r="C989"/>
  <c r="D989"/>
  <c r="A990"/>
  <c r="B990"/>
  <c r="C990"/>
  <c r="D990"/>
  <c r="A991"/>
  <c r="B991"/>
  <c r="C991"/>
  <c r="D991"/>
  <c r="A992"/>
  <c r="B992"/>
  <c r="C992"/>
  <c r="D992"/>
  <c r="A993"/>
  <c r="B993"/>
  <c r="C993"/>
  <c r="D993"/>
  <c r="A994"/>
  <c r="B994"/>
  <c r="C994"/>
  <c r="D994"/>
  <c r="A995"/>
  <c r="B995"/>
  <c r="C995"/>
  <c r="D995"/>
  <c r="A996"/>
  <c r="B996"/>
  <c r="C996"/>
  <c r="D996"/>
  <c r="A997"/>
  <c r="B997"/>
  <c r="C997"/>
  <c r="D997"/>
  <c r="A998"/>
  <c r="B998"/>
  <c r="C998"/>
  <c r="D998"/>
  <c r="A999"/>
  <c r="B999"/>
  <c r="C999"/>
  <c r="D999"/>
  <c r="A1000"/>
  <c r="B1000"/>
  <c r="C1000"/>
  <c r="D1000"/>
  <c r="A1001"/>
  <c r="B1001"/>
  <c r="C1001"/>
  <c r="D1001"/>
  <c r="A1002"/>
  <c r="B1002"/>
  <c r="C1002"/>
  <c r="D1002"/>
  <c r="A1003"/>
  <c r="B1003"/>
  <c r="C1003"/>
  <c r="D1003"/>
  <c r="A1004"/>
  <c r="B1004"/>
  <c r="C1004"/>
  <c r="D1004"/>
  <c r="A1005"/>
  <c r="B1005"/>
  <c r="C1005"/>
  <c r="D1005"/>
  <c r="A1006"/>
  <c r="B1006"/>
  <c r="C1006"/>
  <c r="D1006"/>
  <c r="A1007"/>
  <c r="B1007"/>
  <c r="C1007"/>
  <c r="D1007"/>
  <c r="A1008"/>
  <c r="B1008"/>
  <c r="C1008"/>
  <c r="D1008"/>
  <c r="A1009"/>
  <c r="B1009"/>
  <c r="C1009"/>
  <c r="D1009"/>
  <c r="A1010"/>
  <c r="B1010"/>
  <c r="C1010"/>
  <c r="D1010"/>
  <c r="A1011"/>
  <c r="B1011"/>
  <c r="C1011"/>
  <c r="D1011"/>
  <c r="A1012"/>
  <c r="B1012"/>
  <c r="C1012"/>
  <c r="D1012"/>
  <c r="A1013"/>
  <c r="B1013"/>
  <c r="C1013"/>
  <c r="D1013"/>
  <c r="A1014"/>
  <c r="B1014"/>
  <c r="C1014"/>
  <c r="D1014"/>
  <c r="A1015"/>
  <c r="B1015"/>
  <c r="C1015"/>
  <c r="D1015"/>
  <c r="A1016"/>
  <c r="B1016"/>
  <c r="C1016"/>
  <c r="D1016"/>
  <c r="A1017"/>
  <c r="B1017"/>
  <c r="C1017"/>
  <c r="D1017"/>
  <c r="A1018"/>
  <c r="B1018"/>
  <c r="C1018"/>
  <c r="D1018"/>
  <c r="A1019"/>
  <c r="B1019"/>
  <c r="C1019"/>
  <c r="D1019"/>
  <c r="A1020"/>
  <c r="B1020"/>
  <c r="C1020"/>
  <c r="D1020"/>
  <c r="A1021"/>
  <c r="B1021"/>
  <c r="C1021"/>
  <c r="D1021"/>
  <c r="A1022"/>
  <c r="B1022"/>
  <c r="C1022"/>
  <c r="D1022"/>
  <c r="A1023"/>
  <c r="B1023"/>
  <c r="C1023"/>
  <c r="D1023"/>
  <c r="A1024"/>
  <c r="B1024"/>
  <c r="C1024"/>
  <c r="D1024"/>
  <c r="A1025"/>
  <c r="B1025"/>
  <c r="C1025"/>
  <c r="D1025"/>
  <c r="A1026"/>
  <c r="B1026"/>
  <c r="C1026"/>
  <c r="D1026"/>
  <c r="A1027"/>
  <c r="B1027"/>
  <c r="C1027"/>
  <c r="D1027"/>
  <c r="A1028"/>
  <c r="B1028"/>
  <c r="C1028"/>
  <c r="D1028"/>
  <c r="A1029"/>
  <c r="B1029"/>
  <c r="C1029"/>
  <c r="D1029"/>
  <c r="A1030"/>
  <c r="B1030"/>
  <c r="C1030"/>
  <c r="D1030"/>
  <c r="A1031"/>
  <c r="B1031"/>
  <c r="C1031"/>
  <c r="D1031"/>
  <c r="A1032"/>
  <c r="B1032"/>
  <c r="C1032"/>
  <c r="D1032"/>
  <c r="A1033"/>
  <c r="B1033"/>
  <c r="C1033"/>
  <c r="D1033"/>
  <c r="A1034"/>
  <c r="B1034"/>
  <c r="C1034"/>
  <c r="D1034"/>
  <c r="A1035"/>
  <c r="B1035"/>
  <c r="C1035"/>
  <c r="D1035"/>
  <c r="A1036"/>
  <c r="B1036"/>
  <c r="C1036"/>
  <c r="D1036"/>
  <c r="A1037"/>
  <c r="B1037"/>
  <c r="C1037"/>
  <c r="D1037"/>
  <c r="A1038"/>
  <c r="B1038"/>
  <c r="C1038"/>
  <c r="D1038"/>
  <c r="A1039"/>
  <c r="B1039"/>
  <c r="C1039"/>
  <c r="D1039"/>
  <c r="A1040"/>
  <c r="B1040"/>
  <c r="C1040"/>
  <c r="D1040"/>
  <c r="A1041"/>
  <c r="B1041"/>
  <c r="C1041"/>
  <c r="D1041"/>
  <c r="A1042"/>
  <c r="B1042"/>
  <c r="C1042"/>
  <c r="D1042"/>
  <c r="A1043"/>
  <c r="B1043"/>
  <c r="C1043"/>
  <c r="D1043"/>
  <c r="A1044"/>
  <c r="B1044"/>
  <c r="C1044"/>
  <c r="D1044"/>
  <c r="A1045"/>
  <c r="B1045"/>
  <c r="C1045"/>
  <c r="D1045"/>
  <c r="A1046"/>
  <c r="B1046"/>
  <c r="C1046"/>
  <c r="D1046"/>
  <c r="A1047"/>
  <c r="B1047"/>
  <c r="C1047"/>
  <c r="D1047"/>
  <c r="A1048"/>
  <c r="B1048"/>
  <c r="C1048"/>
  <c r="D1048"/>
  <c r="A1049"/>
  <c r="B1049"/>
  <c r="C1049"/>
  <c r="D1049"/>
  <c r="A1050"/>
  <c r="B1050"/>
  <c r="C1050"/>
  <c r="D1050"/>
  <c r="A1051"/>
  <c r="B1051"/>
  <c r="C1051"/>
  <c r="D1051"/>
  <c r="A1052"/>
  <c r="B1052"/>
  <c r="C1052"/>
  <c r="D1052"/>
  <c r="A1053"/>
  <c r="B1053"/>
  <c r="C1053"/>
  <c r="D1053"/>
  <c r="A1054"/>
  <c r="B1054"/>
  <c r="C1054"/>
  <c r="D1054"/>
  <c r="A1055"/>
  <c r="B1055"/>
  <c r="C1055"/>
  <c r="D1055"/>
  <c r="A1056"/>
  <c r="B1056"/>
  <c r="C1056"/>
  <c r="D1056"/>
  <c r="A1057"/>
  <c r="B1057"/>
  <c r="C1057"/>
  <c r="D1057"/>
  <c r="A1058"/>
  <c r="B1058"/>
  <c r="C1058"/>
  <c r="D1058"/>
  <c r="A1059"/>
  <c r="B1059"/>
  <c r="C1059"/>
  <c r="D1059"/>
  <c r="A1060"/>
  <c r="B1060"/>
  <c r="C1060"/>
  <c r="D1060"/>
  <c r="A1061"/>
  <c r="B1061"/>
  <c r="C1061"/>
  <c r="D1061"/>
  <c r="A1062"/>
  <c r="B1062"/>
  <c r="C1062"/>
  <c r="D1062"/>
  <c r="A1063"/>
  <c r="B1063"/>
  <c r="C1063"/>
  <c r="D1063"/>
  <c r="A1064"/>
  <c r="B1064"/>
  <c r="C1064"/>
  <c r="D1064"/>
  <c r="A1065"/>
  <c r="B1065"/>
  <c r="C1065"/>
  <c r="D1065"/>
  <c r="A1066"/>
  <c r="B1066"/>
  <c r="C1066"/>
  <c r="D1066"/>
  <c r="A1067"/>
  <c r="B1067"/>
  <c r="C1067"/>
  <c r="D1067"/>
  <c r="A1068"/>
  <c r="B1068"/>
  <c r="C1068"/>
  <c r="D1068"/>
  <c r="A1069"/>
  <c r="B1069"/>
  <c r="C1069"/>
  <c r="D1069"/>
  <c r="A1070"/>
  <c r="B1070"/>
  <c r="C1070"/>
  <c r="D1070"/>
  <c r="A1071"/>
  <c r="B1071"/>
  <c r="C1071"/>
  <c r="D1071"/>
  <c r="A1072"/>
  <c r="B1072"/>
  <c r="C1072"/>
  <c r="D1072"/>
  <c r="A1073"/>
  <c r="B1073"/>
  <c r="C1073"/>
  <c r="D1073"/>
  <c r="A1074"/>
  <c r="B1074"/>
  <c r="C1074"/>
  <c r="D1074"/>
  <c r="A1075"/>
  <c r="B1075"/>
  <c r="C1075"/>
  <c r="D1075"/>
  <c r="A1076"/>
  <c r="B1076"/>
  <c r="C1076"/>
  <c r="D1076"/>
  <c r="A1077"/>
  <c r="B1077"/>
  <c r="C1077"/>
  <c r="D1077"/>
  <c r="A1078"/>
  <c r="B1078"/>
  <c r="C1078"/>
  <c r="D1078"/>
  <c r="A1079"/>
  <c r="B1079"/>
  <c r="C1079"/>
  <c r="D1079"/>
  <c r="A1080"/>
  <c r="B1080"/>
  <c r="C1080"/>
  <c r="D1080"/>
  <c r="A1081"/>
  <c r="B1081"/>
  <c r="C1081"/>
  <c r="D1081"/>
  <c r="A1082"/>
  <c r="B1082"/>
  <c r="C1082"/>
  <c r="D1082"/>
  <c r="A1083"/>
  <c r="B1083"/>
  <c r="C1083"/>
  <c r="D1083"/>
  <c r="A1084"/>
  <c r="B1084"/>
  <c r="C1084"/>
  <c r="D1084"/>
  <c r="A1085"/>
  <c r="B1085"/>
  <c r="C1085"/>
  <c r="D1085"/>
  <c r="A1086"/>
  <c r="B1086"/>
  <c r="C1086"/>
  <c r="D1086"/>
  <c r="A1087"/>
  <c r="B1087"/>
  <c r="C1087"/>
  <c r="D1087"/>
  <c r="A1088"/>
  <c r="B1088"/>
  <c r="C1088"/>
  <c r="D1088"/>
  <c r="A1089"/>
  <c r="B1089"/>
  <c r="C1089"/>
  <c r="D1089"/>
  <c r="A1090"/>
  <c r="B1090"/>
  <c r="C1090"/>
  <c r="D1090"/>
  <c r="A1091"/>
  <c r="B1091"/>
  <c r="C1091"/>
  <c r="D1091"/>
  <c r="A1092"/>
  <c r="B1092"/>
  <c r="C1092"/>
  <c r="D1092"/>
  <c r="A1093"/>
  <c r="B1093"/>
  <c r="C1093"/>
  <c r="D1093"/>
  <c r="A1094"/>
  <c r="B1094"/>
  <c r="C1094"/>
  <c r="D1094"/>
  <c r="A1095"/>
  <c r="B1095"/>
  <c r="C1095"/>
  <c r="D1095"/>
  <c r="A1096"/>
  <c r="B1096"/>
  <c r="C1096"/>
  <c r="D1096"/>
  <c r="A1097"/>
  <c r="B1097"/>
  <c r="C1097"/>
  <c r="D1097"/>
  <c r="A1098"/>
  <c r="B1098"/>
  <c r="C1098"/>
  <c r="D1098"/>
  <c r="A1099"/>
  <c r="B1099"/>
  <c r="C1099"/>
  <c r="D1099"/>
  <c r="A1100"/>
  <c r="B1100"/>
  <c r="C1100"/>
  <c r="D1100"/>
  <c r="A1101"/>
  <c r="B1101"/>
  <c r="C1101"/>
  <c r="D1101"/>
  <c r="A1102"/>
  <c r="B1102"/>
  <c r="C1102"/>
  <c r="D1102"/>
  <c r="A1103"/>
  <c r="B1103"/>
  <c r="C1103"/>
  <c r="D1103"/>
  <c r="A1104"/>
  <c r="B1104"/>
  <c r="C1104"/>
  <c r="D1104"/>
  <c r="A1105"/>
  <c r="B1105"/>
  <c r="C1105"/>
  <c r="D1105"/>
  <c r="A1106"/>
  <c r="B1106"/>
  <c r="C1106"/>
  <c r="D1106"/>
  <c r="A1107"/>
  <c r="B1107"/>
  <c r="C1107"/>
  <c r="D1107"/>
  <c r="A1108"/>
  <c r="B1108"/>
  <c r="C1108"/>
  <c r="D1108"/>
  <c r="A1109"/>
  <c r="B1109"/>
  <c r="C1109"/>
  <c r="D1109"/>
  <c r="A1110"/>
  <c r="B1110"/>
  <c r="C1110"/>
  <c r="D1110"/>
  <c r="A1111"/>
  <c r="B1111"/>
  <c r="C1111"/>
  <c r="D1111"/>
  <c r="A1112"/>
  <c r="B1112"/>
  <c r="C1112"/>
  <c r="D1112"/>
  <c r="A1113"/>
  <c r="B1113"/>
  <c r="C1113"/>
  <c r="D1113"/>
  <c r="A1114"/>
  <c r="B1114"/>
  <c r="C1114"/>
  <c r="D1114"/>
  <c r="A1115"/>
  <c r="B1115"/>
  <c r="C1115"/>
  <c r="D1115"/>
  <c r="A1116"/>
  <c r="B1116"/>
  <c r="C1116"/>
  <c r="D1116"/>
  <c r="A1117"/>
  <c r="B1117"/>
  <c r="C1117"/>
  <c r="D1117"/>
  <c r="A1118"/>
  <c r="B1118"/>
  <c r="C1118"/>
  <c r="D1118"/>
  <c r="A1119"/>
  <c r="B1119"/>
  <c r="C1119"/>
  <c r="D1119"/>
  <c r="A1120"/>
  <c r="B1120"/>
  <c r="C1120"/>
  <c r="D1120"/>
  <c r="A1121"/>
  <c r="B1121"/>
  <c r="C1121"/>
  <c r="D1121"/>
  <c r="A1122"/>
  <c r="B1122"/>
  <c r="C1122"/>
  <c r="D1122"/>
  <c r="A1123"/>
  <c r="B1123"/>
  <c r="C1123"/>
  <c r="D1123"/>
  <c r="A1124"/>
  <c r="B1124"/>
  <c r="C1124"/>
  <c r="D1124"/>
  <c r="A1125"/>
  <c r="B1125"/>
  <c r="C1125"/>
  <c r="D1125"/>
  <c r="A1126"/>
  <c r="B1126"/>
  <c r="C1126"/>
  <c r="D1126"/>
  <c r="A1127"/>
  <c r="B1127"/>
  <c r="C1127"/>
  <c r="D1127"/>
  <c r="A1128"/>
  <c r="B1128"/>
  <c r="C1128"/>
  <c r="D1128"/>
  <c r="A1129"/>
  <c r="B1129"/>
  <c r="C1129"/>
  <c r="D1129"/>
  <c r="A1130"/>
  <c r="B1130"/>
  <c r="C1130"/>
  <c r="D1130"/>
  <c r="A1131"/>
  <c r="B1131"/>
  <c r="C1131"/>
  <c r="D1131"/>
  <c r="A1132"/>
  <c r="B1132"/>
  <c r="C1132"/>
  <c r="D1132"/>
  <c r="A1133"/>
  <c r="B1133"/>
  <c r="C1133"/>
  <c r="D1133"/>
  <c r="A1134"/>
  <c r="B1134"/>
  <c r="C1134"/>
  <c r="D1134"/>
  <c r="A1135"/>
  <c r="B1135"/>
  <c r="C1135"/>
  <c r="D1135"/>
  <c r="A1136"/>
  <c r="B1136"/>
  <c r="C1136"/>
  <c r="D1136"/>
  <c r="A1137"/>
  <c r="B1137"/>
  <c r="C1137"/>
  <c r="D1137"/>
  <c r="A1138"/>
  <c r="B1138"/>
  <c r="C1138"/>
  <c r="D1138"/>
  <c r="A1139"/>
  <c r="B1139"/>
  <c r="C1139"/>
  <c r="D1139"/>
  <c r="A1140"/>
  <c r="B1140"/>
  <c r="C1140"/>
  <c r="D1140"/>
  <c r="A1141"/>
  <c r="B1141"/>
  <c r="C1141"/>
  <c r="D1141"/>
  <c r="A1142"/>
  <c r="B1142"/>
  <c r="C1142"/>
  <c r="D1142"/>
  <c r="A1143"/>
  <c r="B1143"/>
  <c r="C1143"/>
  <c r="D1143"/>
  <c r="A1144"/>
  <c r="B1144"/>
  <c r="C1144"/>
  <c r="D1144"/>
  <c r="A1145"/>
  <c r="B1145"/>
  <c r="C1145"/>
  <c r="D1145"/>
  <c r="A1146"/>
  <c r="B1146"/>
  <c r="C1146"/>
  <c r="D1146"/>
  <c r="A1147"/>
  <c r="B1147"/>
  <c r="C1147"/>
  <c r="D1147"/>
  <c r="A1148"/>
  <c r="B1148"/>
  <c r="C1148"/>
  <c r="D1148"/>
  <c r="A1149"/>
  <c r="B1149"/>
  <c r="C1149"/>
  <c r="D1149"/>
  <c r="A1150"/>
  <c r="B1150"/>
  <c r="C1150"/>
  <c r="D1150"/>
  <c r="A1151"/>
  <c r="B1151"/>
  <c r="C1151"/>
  <c r="D1151"/>
  <c r="A1152"/>
  <c r="B1152"/>
  <c r="C1152"/>
  <c r="D1152"/>
  <c r="A1153"/>
  <c r="B1153"/>
  <c r="C1153"/>
  <c r="D1153"/>
  <c r="A1154"/>
  <c r="B1154"/>
  <c r="C1154"/>
  <c r="D1154"/>
  <c r="A1155"/>
  <c r="B1155"/>
  <c r="C1155"/>
  <c r="D1155"/>
  <c r="A1156"/>
  <c r="B1156"/>
  <c r="C1156"/>
  <c r="D1156"/>
  <c r="A1157"/>
  <c r="B1157"/>
  <c r="C1157"/>
  <c r="D1157"/>
  <c r="A1158"/>
  <c r="B1158"/>
  <c r="C1158"/>
  <c r="D1158"/>
  <c r="A1159"/>
  <c r="B1159"/>
  <c r="C1159"/>
  <c r="D1159"/>
  <c r="A1160"/>
  <c r="B1160"/>
  <c r="C1160"/>
  <c r="D1160"/>
  <c r="A1161"/>
  <c r="B1161"/>
  <c r="C1161"/>
  <c r="D1161"/>
  <c r="A1162"/>
  <c r="B1162"/>
  <c r="C1162"/>
  <c r="D1162"/>
  <c r="A1163"/>
  <c r="B1163"/>
  <c r="C1163"/>
  <c r="D1163"/>
  <c r="A1164"/>
  <c r="B1164"/>
  <c r="C1164"/>
  <c r="D1164"/>
  <c r="A1165"/>
  <c r="B1165"/>
  <c r="C1165"/>
  <c r="D1165"/>
  <c r="A1166"/>
  <c r="B1166"/>
  <c r="C1166"/>
  <c r="D1166"/>
  <c r="A1167"/>
  <c r="B1167"/>
  <c r="C1167"/>
  <c r="D1167"/>
  <c r="A1168"/>
  <c r="B1168"/>
  <c r="C1168"/>
  <c r="D1168"/>
  <c r="A1169"/>
  <c r="B1169"/>
  <c r="C1169"/>
  <c r="D1169"/>
  <c r="A1170"/>
  <c r="B1170"/>
  <c r="C1170"/>
  <c r="D1170"/>
  <c r="A1171"/>
  <c r="B1171"/>
  <c r="C1171"/>
  <c r="D1171"/>
  <c r="A1172"/>
  <c r="B1172"/>
  <c r="C1172"/>
  <c r="D1172"/>
  <c r="A1173"/>
  <c r="B1173"/>
  <c r="C1173"/>
  <c r="D1173"/>
  <c r="A1174"/>
  <c r="B1174"/>
  <c r="C1174"/>
  <c r="D1174"/>
  <c r="A1175"/>
  <c r="B1175"/>
  <c r="C1175"/>
  <c r="D1175"/>
  <c r="A1176"/>
  <c r="B1176"/>
  <c r="C1176"/>
  <c r="D1176"/>
  <c r="A1177"/>
  <c r="B1177"/>
  <c r="C1177"/>
  <c r="D1177"/>
  <c r="A1178"/>
  <c r="B1178"/>
  <c r="C1178"/>
  <c r="D1178"/>
  <c r="A1179"/>
  <c r="B1179"/>
  <c r="C1179"/>
  <c r="D1179"/>
  <c r="A1180"/>
  <c r="B1180"/>
  <c r="C1180"/>
  <c r="D1180"/>
  <c r="A1181"/>
  <c r="B1181"/>
  <c r="C1181"/>
  <c r="D1181"/>
  <c r="A1182"/>
  <c r="B1182"/>
  <c r="C1182"/>
  <c r="D1182"/>
  <c r="A1183"/>
  <c r="B1183"/>
  <c r="C1183"/>
  <c r="D1183"/>
  <c r="A1184"/>
  <c r="B1184"/>
  <c r="C1184"/>
  <c r="D1184"/>
  <c r="A1185"/>
  <c r="B1185"/>
  <c r="C1185"/>
  <c r="D1185"/>
  <c r="A1186"/>
  <c r="B1186"/>
  <c r="C1186"/>
  <c r="D1186"/>
  <c r="A1187"/>
  <c r="B1187"/>
  <c r="C1187"/>
  <c r="D1187"/>
  <c r="A1188"/>
  <c r="B1188"/>
  <c r="C1188"/>
  <c r="D1188"/>
  <c r="A1189"/>
  <c r="B1189"/>
  <c r="C1189"/>
  <c r="D1189"/>
  <c r="A1190"/>
  <c r="B1190"/>
  <c r="C1190"/>
  <c r="D1190"/>
  <c r="A1191"/>
  <c r="B1191"/>
  <c r="C1191"/>
  <c r="D1191"/>
  <c r="A1192"/>
  <c r="B1192"/>
  <c r="C1192"/>
  <c r="D1192"/>
  <c r="A1193"/>
  <c r="B1193"/>
  <c r="C1193"/>
  <c r="D1193"/>
  <c r="A1194"/>
  <c r="B1194"/>
  <c r="C1194"/>
  <c r="D1194"/>
  <c r="A1195"/>
  <c r="B1195"/>
  <c r="C1195"/>
  <c r="D1195"/>
  <c r="A1196"/>
  <c r="B1196"/>
  <c r="C1196"/>
  <c r="D1196"/>
  <c r="A1197"/>
  <c r="B1197"/>
  <c r="C1197"/>
  <c r="D1197"/>
  <c r="A1198"/>
  <c r="B1198"/>
  <c r="C1198"/>
  <c r="D1198"/>
  <c r="A1199"/>
  <c r="B1199"/>
  <c r="C1199"/>
  <c r="D1199"/>
  <c r="A1200"/>
  <c r="B1200"/>
  <c r="C1200"/>
  <c r="D1200"/>
  <c r="A1201"/>
  <c r="B1201"/>
  <c r="C1201"/>
  <c r="D1201"/>
  <c r="A1202"/>
  <c r="B1202"/>
  <c r="C1202"/>
  <c r="D1202"/>
  <c r="A1203"/>
  <c r="B1203"/>
  <c r="C1203"/>
  <c r="D1203"/>
  <c r="A1204"/>
  <c r="B1204"/>
  <c r="C1204"/>
  <c r="D1204"/>
  <c r="A1205"/>
  <c r="B1205"/>
  <c r="C1205"/>
  <c r="D1205"/>
  <c r="A1206"/>
  <c r="B1206"/>
  <c r="C1206"/>
  <c r="D1206"/>
  <c r="A1207"/>
  <c r="B1207"/>
  <c r="C1207"/>
  <c r="D1207"/>
  <c r="A1208"/>
  <c r="B1208"/>
  <c r="C1208"/>
  <c r="D1208"/>
  <c r="A1209"/>
  <c r="B1209"/>
  <c r="C1209"/>
  <c r="D1209"/>
  <c r="A1210"/>
  <c r="B1210"/>
  <c r="C1210"/>
  <c r="D1210"/>
  <c r="A1211"/>
  <c r="B1211"/>
  <c r="C1211"/>
  <c r="D1211"/>
  <c r="A1212"/>
  <c r="B1212"/>
  <c r="C1212"/>
  <c r="D1212"/>
  <c r="A1213"/>
  <c r="B1213"/>
  <c r="C1213"/>
  <c r="D1213"/>
  <c r="A1214"/>
  <c r="B1214"/>
  <c r="C1214"/>
  <c r="D1214"/>
  <c r="A1215"/>
  <c r="B1215"/>
  <c r="C1215"/>
  <c r="D1215"/>
  <c r="A1216"/>
  <c r="B1216"/>
  <c r="C1216"/>
  <c r="D1216"/>
  <c r="A1217"/>
  <c r="B1217"/>
  <c r="C1217"/>
  <c r="D1217"/>
  <c r="A1218"/>
  <c r="B1218"/>
  <c r="C1218"/>
  <c r="D1218"/>
  <c r="A1219"/>
  <c r="B1219"/>
  <c r="C1219"/>
  <c r="D1219"/>
  <c r="A1220"/>
  <c r="B1220"/>
  <c r="C1220"/>
  <c r="D1220"/>
  <c r="A1221"/>
  <c r="B1221"/>
  <c r="C1221"/>
  <c r="D1221"/>
  <c r="A1222"/>
  <c r="B1222"/>
  <c r="C1222"/>
  <c r="D1222"/>
  <c r="A1223"/>
  <c r="B1223"/>
  <c r="C1223"/>
  <c r="D1223"/>
  <c r="A1224"/>
  <c r="B1224"/>
  <c r="C1224"/>
  <c r="D1224"/>
  <c r="A1225"/>
  <c r="B1225"/>
  <c r="C1225"/>
  <c r="D1225"/>
  <c r="A1226"/>
  <c r="B1226"/>
  <c r="C1226"/>
  <c r="D1226"/>
  <c r="A1227"/>
  <c r="B1227"/>
  <c r="C1227"/>
  <c r="D1227"/>
  <c r="A1228"/>
  <c r="B1228"/>
  <c r="C1228"/>
  <c r="D1228"/>
  <c r="A1229"/>
  <c r="B1229"/>
  <c r="C1229"/>
  <c r="D1229"/>
  <c r="A1230"/>
  <c r="B1230"/>
  <c r="C1230"/>
  <c r="D1230"/>
  <c r="A1231"/>
  <c r="B1231"/>
  <c r="C1231"/>
  <c r="D1231"/>
  <c r="A1232"/>
  <c r="B1232"/>
  <c r="C1232"/>
  <c r="D1232"/>
  <c r="A1233"/>
  <c r="B1233"/>
  <c r="C1233"/>
  <c r="D1233"/>
  <c r="A1234"/>
  <c r="B1234"/>
  <c r="C1234"/>
  <c r="D1234"/>
  <c r="A1235"/>
  <c r="B1235"/>
  <c r="C1235"/>
  <c r="D1235"/>
  <c r="A1236"/>
  <c r="B1236"/>
  <c r="C1236"/>
  <c r="D1236"/>
  <c r="A1237"/>
  <c r="B1237"/>
  <c r="C1237"/>
  <c r="D1237"/>
  <c r="A1238"/>
  <c r="B1238"/>
  <c r="C1238"/>
  <c r="D1238"/>
  <c r="A1239"/>
  <c r="B1239"/>
  <c r="C1239"/>
  <c r="D1239"/>
  <c r="A1240"/>
  <c r="B1240"/>
  <c r="C1240"/>
  <c r="D1240"/>
  <c r="A1241"/>
  <c r="B1241"/>
  <c r="C1241"/>
  <c r="D1241"/>
  <c r="A1242"/>
  <c r="B1242"/>
  <c r="C1242"/>
  <c r="D1242"/>
  <c r="A1243"/>
  <c r="B1243"/>
  <c r="C1243"/>
  <c r="D1243"/>
  <c r="A1244"/>
  <c r="B1244"/>
  <c r="C1244"/>
  <c r="D1244"/>
  <c r="A1245"/>
  <c r="B1245"/>
  <c r="C1245"/>
  <c r="D1245"/>
  <c r="A1246"/>
  <c r="B1246"/>
  <c r="C1246"/>
  <c r="D1246"/>
  <c r="A1247"/>
  <c r="B1247"/>
  <c r="C1247"/>
  <c r="D1247"/>
  <c r="A1248"/>
  <c r="B1248"/>
  <c r="C1248"/>
  <c r="D1248"/>
  <c r="A1249"/>
  <c r="B1249"/>
  <c r="C1249"/>
  <c r="D1249"/>
  <c r="A1250"/>
  <c r="B1250"/>
  <c r="C1250"/>
  <c r="D1250"/>
  <c r="A1251"/>
  <c r="B1251"/>
  <c r="C1251"/>
  <c r="D1251"/>
  <c r="A1252"/>
  <c r="B1252"/>
  <c r="C1252"/>
  <c r="D1252"/>
  <c r="A1253"/>
  <c r="B1253"/>
  <c r="C1253"/>
  <c r="D1253"/>
  <c r="A1254"/>
  <c r="B1254"/>
  <c r="C1254"/>
  <c r="D1254"/>
  <c r="A1255"/>
  <c r="B1255"/>
  <c r="C1255"/>
  <c r="D1255"/>
  <c r="A1256"/>
  <c r="B1256"/>
  <c r="C1256"/>
  <c r="D1256"/>
  <c r="A1257"/>
  <c r="B1257"/>
  <c r="C1257"/>
  <c r="D1257"/>
  <c r="A1258"/>
  <c r="B1258"/>
  <c r="C1258"/>
  <c r="D1258"/>
  <c r="A1259"/>
  <c r="B1259"/>
  <c r="C1259"/>
  <c r="D1259"/>
  <c r="A1260"/>
  <c r="B1260"/>
  <c r="C1260"/>
  <c r="D1260"/>
  <c r="A1261"/>
  <c r="B1261"/>
  <c r="C1261"/>
  <c r="D1261"/>
  <c r="A1262"/>
  <c r="B1262"/>
  <c r="C1262"/>
  <c r="D1262"/>
  <c r="A1263"/>
  <c r="B1263"/>
  <c r="C1263"/>
  <c r="D1263"/>
  <c r="A1264"/>
  <c r="B1264"/>
  <c r="C1264"/>
  <c r="D1264"/>
  <c r="A1265"/>
  <c r="B1265"/>
  <c r="C1265"/>
  <c r="D1265"/>
  <c r="A1266"/>
  <c r="B1266"/>
  <c r="C1266"/>
  <c r="D1266"/>
  <c r="A1267"/>
  <c r="B1267"/>
  <c r="C1267"/>
  <c r="D1267"/>
  <c r="A1268"/>
  <c r="B1268"/>
  <c r="C1268"/>
  <c r="D1268"/>
  <c r="A1269"/>
  <c r="B1269"/>
  <c r="C1269"/>
  <c r="D1269"/>
  <c r="A1270"/>
  <c r="B1270"/>
  <c r="C1270"/>
  <c r="D1270"/>
  <c r="A1271"/>
  <c r="B1271"/>
  <c r="C1271"/>
  <c r="D1271"/>
  <c r="A1272"/>
  <c r="B1272"/>
  <c r="C1272"/>
  <c r="D1272"/>
  <c r="A1273"/>
  <c r="B1273"/>
  <c r="C1273"/>
  <c r="D1273"/>
  <c r="A1274"/>
  <c r="B1274"/>
  <c r="C1274"/>
  <c r="D1274"/>
  <c r="A1275"/>
  <c r="B1275"/>
  <c r="C1275"/>
  <c r="D1275"/>
  <c r="A1276"/>
  <c r="B1276"/>
  <c r="C1276"/>
  <c r="D1276"/>
  <c r="A1277"/>
  <c r="B1277"/>
  <c r="C1277"/>
  <c r="D1277"/>
  <c r="A1278"/>
  <c r="B1278"/>
  <c r="C1278"/>
  <c r="D1278"/>
  <c r="A1279"/>
  <c r="B1279"/>
  <c r="C1279"/>
  <c r="D1279"/>
  <c r="A1280"/>
  <c r="B1280"/>
  <c r="C1280"/>
  <c r="D1280"/>
  <c r="A1281"/>
  <c r="B1281"/>
  <c r="C1281"/>
  <c r="D1281"/>
  <c r="A1282"/>
  <c r="B1282"/>
  <c r="C1282"/>
  <c r="D1282"/>
  <c r="A1283"/>
  <c r="B1283"/>
  <c r="C1283"/>
  <c r="D1283"/>
  <c r="A1284"/>
  <c r="B1284"/>
  <c r="C1284"/>
  <c r="D1284"/>
  <c r="A1285"/>
  <c r="B1285"/>
  <c r="C1285"/>
  <c r="D1285"/>
  <c r="A1286"/>
  <c r="B1286"/>
  <c r="C1286"/>
  <c r="D1286"/>
  <c r="A1287"/>
  <c r="B1287"/>
  <c r="C1287"/>
  <c r="D1287"/>
  <c r="A1288"/>
  <c r="B1288"/>
  <c r="C1288"/>
  <c r="D1288"/>
  <c r="A1289"/>
  <c r="B1289"/>
  <c r="C1289"/>
  <c r="D1289"/>
  <c r="A1290"/>
  <c r="B1290"/>
  <c r="C1290"/>
  <c r="D1290"/>
  <c r="A1291"/>
  <c r="B1291"/>
  <c r="C1291"/>
  <c r="D1291"/>
  <c r="A1292"/>
  <c r="B1292"/>
  <c r="C1292"/>
  <c r="D1292"/>
  <c r="A1293"/>
  <c r="B1293"/>
  <c r="C1293"/>
  <c r="D1293"/>
  <c r="A1294"/>
  <c r="B1294"/>
  <c r="C1294"/>
  <c r="D1294"/>
  <c r="A1295"/>
  <c r="B1295"/>
  <c r="C1295"/>
  <c r="D1295"/>
  <c r="A1296"/>
  <c r="B1296"/>
  <c r="C1296"/>
  <c r="D1296"/>
  <c r="A1297"/>
  <c r="B1297"/>
  <c r="C1297"/>
  <c r="D1297"/>
  <c r="A1298"/>
  <c r="B1298"/>
  <c r="C1298"/>
  <c r="D1298"/>
  <c r="A1299"/>
  <c r="B1299"/>
  <c r="C1299"/>
  <c r="D1299"/>
  <c r="A1300"/>
  <c r="B1300"/>
  <c r="C1300"/>
  <c r="D1300"/>
  <c r="A1301"/>
  <c r="B1301"/>
  <c r="C1301"/>
  <c r="D1301"/>
  <c r="A1302"/>
  <c r="B1302"/>
  <c r="C1302"/>
  <c r="D1302"/>
  <c r="A1303"/>
  <c r="B1303"/>
  <c r="C1303"/>
  <c r="D1303"/>
  <c r="A1304"/>
  <c r="B1304"/>
  <c r="C1304"/>
  <c r="D1304"/>
  <c r="A1305"/>
  <c r="B1305"/>
  <c r="C1305"/>
  <c r="D1305"/>
  <c r="A1306"/>
  <c r="B1306"/>
  <c r="C1306"/>
  <c r="D1306"/>
  <c r="A1307"/>
  <c r="B1307"/>
  <c r="C1307"/>
  <c r="D1307"/>
  <c r="A1308"/>
  <c r="B1308"/>
  <c r="C1308"/>
  <c r="D1308"/>
  <c r="A1309"/>
  <c r="B1309"/>
  <c r="C1309"/>
  <c r="D1309"/>
  <c r="A1310"/>
  <c r="B1310"/>
  <c r="C1310"/>
  <c r="D1310"/>
  <c r="A1311"/>
  <c r="B1311"/>
  <c r="C1311"/>
  <c r="D1311"/>
  <c r="A1312"/>
  <c r="B1312"/>
  <c r="C1312"/>
  <c r="D1312"/>
  <c r="A1313"/>
  <c r="B1313"/>
  <c r="C1313"/>
  <c r="D1313"/>
  <c r="A1314"/>
  <c r="B1314"/>
  <c r="C1314"/>
  <c r="D1314"/>
  <c r="A1315"/>
  <c r="B1315"/>
  <c r="C1315"/>
  <c r="D1315"/>
  <c r="A1316"/>
  <c r="B1316"/>
  <c r="C1316"/>
  <c r="D1316"/>
  <c r="A1317"/>
  <c r="B1317"/>
  <c r="C1317"/>
  <c r="D1317"/>
  <c r="A1318"/>
  <c r="B1318"/>
  <c r="C1318"/>
  <c r="D1318"/>
  <c r="A1319"/>
  <c r="B1319"/>
  <c r="C1319"/>
  <c r="D1319"/>
  <c r="A1320"/>
  <c r="B1320"/>
  <c r="C1320"/>
  <c r="D1320"/>
  <c r="A1321"/>
  <c r="B1321"/>
  <c r="C1321"/>
  <c r="D1321"/>
  <c r="A1322"/>
  <c r="B1322"/>
  <c r="C1322"/>
  <c r="D1322"/>
  <c r="A1323"/>
  <c r="B1323"/>
  <c r="C1323"/>
  <c r="D1323"/>
  <c r="A1324"/>
  <c r="B1324"/>
  <c r="C1324"/>
  <c r="D1324"/>
  <c r="A1325"/>
  <c r="B1325"/>
  <c r="C1325"/>
  <c r="D1325"/>
  <c r="A1326"/>
  <c r="B1326"/>
  <c r="C1326"/>
  <c r="D1326"/>
  <c r="A1327"/>
  <c r="B1327"/>
  <c r="C1327"/>
  <c r="D1327"/>
  <c r="A1328"/>
  <c r="B1328"/>
  <c r="C1328"/>
  <c r="D1328"/>
  <c r="A1329"/>
  <c r="B1329"/>
  <c r="C1329"/>
  <c r="D1329"/>
  <c r="A1330"/>
  <c r="B1330"/>
  <c r="C1330"/>
  <c r="D1330"/>
  <c r="A1331"/>
  <c r="B1331"/>
  <c r="C1331"/>
  <c r="D1331"/>
  <c r="A1332"/>
  <c r="B1332"/>
  <c r="C1332"/>
  <c r="D1332"/>
  <c r="A1333"/>
  <c r="B1333"/>
  <c r="C1333"/>
  <c r="D1333"/>
  <c r="A1334"/>
  <c r="B1334"/>
  <c r="C1334"/>
  <c r="D1334"/>
  <c r="A1335"/>
  <c r="B1335"/>
  <c r="C1335"/>
  <c r="D1335"/>
  <c r="A1336"/>
  <c r="B1336"/>
  <c r="C1336"/>
  <c r="D1336"/>
  <c r="A1337"/>
  <c r="B1337"/>
  <c r="C1337"/>
  <c r="D1337"/>
  <c r="A1338"/>
  <c r="B1338"/>
  <c r="C1338"/>
  <c r="D1338"/>
  <c r="A1339"/>
  <c r="B1339"/>
  <c r="C1339"/>
  <c r="D1339"/>
  <c r="A1340"/>
  <c r="B1340"/>
  <c r="C1340"/>
  <c r="D1340"/>
  <c r="A1341"/>
  <c r="B1341"/>
  <c r="C1341"/>
  <c r="D1341"/>
  <c r="A1342"/>
  <c r="B1342"/>
  <c r="C1342"/>
  <c r="D1342"/>
  <c r="A1343"/>
  <c r="B1343"/>
  <c r="C1343"/>
  <c r="D1343"/>
  <c r="A1344"/>
  <c r="B1344"/>
  <c r="C1344"/>
  <c r="D1344"/>
  <c r="A1345"/>
  <c r="B1345"/>
  <c r="C1345"/>
  <c r="D1345"/>
  <c r="A1346"/>
  <c r="B1346"/>
  <c r="C1346"/>
  <c r="D1346"/>
  <c r="A1347"/>
  <c r="B1347"/>
  <c r="C1347"/>
  <c r="D1347"/>
  <c r="A1348"/>
  <c r="B1348"/>
  <c r="C1348"/>
  <c r="D1348"/>
  <c r="A1349"/>
  <c r="B1349"/>
  <c r="C1349"/>
  <c r="D1349"/>
  <c r="A1350"/>
  <c r="B1350"/>
  <c r="C1350"/>
  <c r="D1350"/>
  <c r="A1351"/>
  <c r="B1351"/>
  <c r="C1351"/>
  <c r="D1351"/>
  <c r="A1352"/>
  <c r="B1352"/>
  <c r="C1352"/>
  <c r="D1352"/>
  <c r="A1353"/>
  <c r="B1353"/>
  <c r="C1353"/>
  <c r="D1353"/>
  <c r="A1354"/>
  <c r="B1354"/>
  <c r="C1354"/>
  <c r="D1354"/>
  <c r="A1355"/>
  <c r="B1355"/>
  <c r="C1355"/>
  <c r="D1355"/>
  <c r="A1356"/>
  <c r="B1356"/>
  <c r="C1356"/>
  <c r="D1356"/>
  <c r="A1357"/>
  <c r="B1357"/>
  <c r="C1357"/>
  <c r="D1357"/>
  <c r="A1358"/>
  <c r="B1358"/>
  <c r="C1358"/>
  <c r="D1358"/>
  <c r="A1359"/>
  <c r="B1359"/>
  <c r="C1359"/>
  <c r="D1359"/>
  <c r="A1360"/>
  <c r="B1360"/>
  <c r="C1360"/>
  <c r="D1360"/>
  <c r="A1361"/>
  <c r="B1361"/>
  <c r="C1361"/>
  <c r="D1361"/>
  <c r="A1362"/>
  <c r="B1362"/>
  <c r="C1362"/>
  <c r="D1362"/>
  <c r="A1363"/>
  <c r="B1363"/>
  <c r="C1363"/>
  <c r="D1363"/>
  <c r="A1364"/>
  <c r="B1364"/>
  <c r="C1364"/>
  <c r="D1364"/>
  <c r="A1365"/>
  <c r="B1365"/>
  <c r="C1365"/>
  <c r="D1365"/>
  <c r="A1366"/>
  <c r="B1366"/>
  <c r="C1366"/>
  <c r="D1366"/>
  <c r="A1367"/>
  <c r="B1367"/>
  <c r="C1367"/>
  <c r="D1367"/>
  <c r="A1368"/>
  <c r="B1368"/>
  <c r="C1368"/>
  <c r="D1368"/>
  <c r="A1369"/>
  <c r="B1369"/>
  <c r="C1369"/>
  <c r="D1369"/>
  <c r="A1370"/>
  <c r="B1370"/>
  <c r="C1370"/>
  <c r="D1370"/>
  <c r="A1371"/>
  <c r="B1371"/>
  <c r="C1371"/>
  <c r="D1371"/>
  <c r="A1372"/>
  <c r="B1372"/>
  <c r="C1372"/>
  <c r="D1372"/>
  <c r="A1373"/>
  <c r="B1373"/>
  <c r="C1373"/>
  <c r="D1373"/>
  <c r="A1374"/>
  <c r="B1374"/>
  <c r="C1374"/>
  <c r="D1374"/>
  <c r="A1375"/>
  <c r="B1375"/>
  <c r="C1375"/>
  <c r="D1375"/>
  <c r="A1376"/>
  <c r="B1376"/>
  <c r="C1376"/>
  <c r="D1376"/>
  <c r="A1377"/>
  <c r="B1377"/>
  <c r="C1377"/>
  <c r="D1377"/>
  <c r="A1378"/>
  <c r="B1378"/>
  <c r="C1378"/>
  <c r="D1378"/>
  <c r="A1379"/>
  <c r="B1379"/>
  <c r="C1379"/>
  <c r="D1379"/>
  <c r="A1380"/>
  <c r="B1380"/>
  <c r="C1380"/>
  <c r="D1380"/>
  <c r="A1381"/>
  <c r="B1381"/>
  <c r="C1381"/>
  <c r="D1381"/>
  <c r="A1382"/>
  <c r="B1382"/>
  <c r="C1382"/>
  <c r="D1382"/>
  <c r="A1383"/>
  <c r="B1383"/>
  <c r="C1383"/>
  <c r="D1383"/>
  <c r="A1384"/>
  <c r="B1384"/>
  <c r="C1384"/>
  <c r="D1384"/>
  <c r="A1385"/>
  <c r="B1385"/>
  <c r="C1385"/>
  <c r="D1385"/>
  <c r="A1386"/>
  <c r="B1386"/>
  <c r="C1386"/>
  <c r="D1386"/>
  <c r="A1387"/>
  <c r="B1387"/>
  <c r="C1387"/>
  <c r="D1387"/>
  <c r="A1388"/>
  <c r="B1388"/>
  <c r="C1388"/>
  <c r="D1388"/>
  <c r="A1389"/>
  <c r="B1389"/>
  <c r="C1389"/>
  <c r="D1389"/>
  <c r="A1390"/>
  <c r="B1390"/>
  <c r="C1390"/>
  <c r="D1390"/>
  <c r="A1391"/>
  <c r="B1391"/>
  <c r="C1391"/>
  <c r="D1391"/>
  <c r="A1392"/>
  <c r="B1392"/>
  <c r="C1392"/>
  <c r="D1392"/>
  <c r="A1393"/>
  <c r="B1393"/>
  <c r="C1393"/>
  <c r="D1393"/>
  <c r="A1394"/>
  <c r="B1394"/>
  <c r="C1394"/>
  <c r="D1394"/>
  <c r="A1395"/>
  <c r="B1395"/>
  <c r="C1395"/>
  <c r="D1395"/>
  <c r="A1396"/>
  <c r="B1396"/>
  <c r="C1396"/>
  <c r="D1396"/>
  <c r="A1397"/>
  <c r="B1397"/>
  <c r="C1397"/>
  <c r="D1397"/>
  <c r="A1398"/>
  <c r="B1398"/>
  <c r="C1398"/>
  <c r="D1398"/>
  <c r="A1399"/>
  <c r="B1399"/>
  <c r="C1399"/>
  <c r="D1399"/>
  <c r="A1400"/>
  <c r="B1400"/>
  <c r="C1400"/>
  <c r="D1400"/>
  <c r="A1401"/>
  <c r="B1401"/>
  <c r="C1401"/>
  <c r="D1401"/>
  <c r="A1402"/>
  <c r="B1402"/>
  <c r="C1402"/>
  <c r="D1402"/>
  <c r="A1403"/>
  <c r="B1403"/>
  <c r="C1403"/>
  <c r="D1403"/>
  <c r="A1404"/>
  <c r="B1404"/>
  <c r="C1404"/>
  <c r="D1404"/>
  <c r="A1405"/>
  <c r="B1405"/>
  <c r="C1405"/>
  <c r="D1405"/>
  <c r="A1406"/>
  <c r="B1406"/>
  <c r="C1406"/>
  <c r="D1406"/>
  <c r="A1407"/>
  <c r="B1407"/>
  <c r="C1407"/>
  <c r="D1407"/>
  <c r="A1408"/>
  <c r="B1408"/>
  <c r="C1408"/>
  <c r="D1408"/>
  <c r="A1409"/>
  <c r="B1409"/>
  <c r="C1409"/>
  <c r="D1409"/>
  <c r="A1410"/>
  <c r="B1410"/>
  <c r="C1410"/>
  <c r="D1410"/>
  <c r="A1411"/>
  <c r="B1411"/>
  <c r="C1411"/>
  <c r="D1411"/>
  <c r="A1412"/>
  <c r="B1412"/>
  <c r="C1412"/>
  <c r="D1412"/>
  <c r="A1413"/>
  <c r="B1413"/>
  <c r="C1413"/>
  <c r="D1413"/>
  <c r="A1414"/>
  <c r="B1414"/>
  <c r="C1414"/>
  <c r="D1414"/>
  <c r="A1415"/>
  <c r="B1415"/>
  <c r="C1415"/>
  <c r="D1415"/>
  <c r="A1416"/>
  <c r="B1416"/>
  <c r="C1416"/>
  <c r="D1416"/>
  <c r="A1417"/>
  <c r="B1417"/>
  <c r="C1417"/>
  <c r="D1417"/>
  <c r="A1418"/>
  <c r="B1418"/>
  <c r="C1418"/>
  <c r="D1418"/>
  <c r="A1419"/>
  <c r="B1419"/>
  <c r="C1419"/>
  <c r="D1419"/>
  <c r="A1420"/>
  <c r="B1420"/>
  <c r="C1420"/>
  <c r="D1420"/>
  <c r="A1421"/>
  <c r="B1421"/>
  <c r="C1421"/>
  <c r="D1421"/>
  <c r="A1422"/>
  <c r="B1422"/>
  <c r="C1422"/>
  <c r="D1422"/>
  <c r="A1423"/>
  <c r="B1423"/>
  <c r="C1423"/>
  <c r="D1423"/>
  <c r="A1424"/>
  <c r="B1424"/>
  <c r="C1424"/>
  <c r="D1424"/>
  <c r="A1425"/>
  <c r="B1425"/>
  <c r="C1425"/>
  <c r="D1425"/>
  <c r="A1426"/>
  <c r="B1426"/>
  <c r="C1426"/>
  <c r="D1426"/>
  <c r="A1427"/>
  <c r="B1427"/>
  <c r="C1427"/>
  <c r="D1427"/>
  <c r="A1428"/>
  <c r="B1428"/>
  <c r="C1428"/>
  <c r="D1428"/>
  <c r="A1429"/>
  <c r="B1429"/>
  <c r="C1429"/>
  <c r="D1429"/>
  <c r="A1430"/>
  <c r="B1430"/>
  <c r="C1430"/>
  <c r="D1430"/>
  <c r="A1431"/>
  <c r="B1431"/>
  <c r="C1431"/>
  <c r="D1431"/>
  <c r="A1432"/>
  <c r="B1432"/>
  <c r="C1432"/>
  <c r="D1432"/>
  <c r="A1433"/>
  <c r="B1433"/>
  <c r="C1433"/>
  <c r="D1433"/>
  <c r="A1434"/>
  <c r="B1434"/>
  <c r="C1434"/>
  <c r="D1434"/>
  <c r="A1435"/>
  <c r="B1435"/>
  <c r="C1435"/>
  <c r="D1435"/>
  <c r="A1436"/>
  <c r="B1436"/>
  <c r="C1436"/>
  <c r="D1436"/>
  <c r="A1437"/>
  <c r="B1437"/>
  <c r="C1437"/>
  <c r="D1437"/>
  <c r="A1438"/>
  <c r="B1438"/>
  <c r="C1438"/>
  <c r="D1438"/>
  <c r="A1439"/>
  <c r="B1439"/>
  <c r="C1439"/>
  <c r="D1439"/>
  <c r="A1440"/>
  <c r="B1440"/>
  <c r="C1440"/>
  <c r="D1440"/>
  <c r="A1441"/>
  <c r="B1441"/>
  <c r="C1441"/>
  <c r="D1441"/>
  <c r="A1442"/>
  <c r="B1442"/>
  <c r="C1442"/>
  <c r="D1442"/>
  <c r="A1443"/>
  <c r="B1443"/>
  <c r="C1443"/>
  <c r="D1443"/>
  <c r="A1444"/>
  <c r="B1444"/>
  <c r="C1444"/>
  <c r="D1444"/>
  <c r="A1445"/>
  <c r="B1445"/>
  <c r="C1445"/>
  <c r="D1445"/>
  <c r="A1446"/>
  <c r="B1446"/>
  <c r="C1446"/>
  <c r="D1446"/>
  <c r="A1447"/>
  <c r="B1447"/>
  <c r="C1447"/>
  <c r="D1447"/>
  <c r="A1448"/>
  <c r="B1448"/>
  <c r="C1448"/>
  <c r="D1448"/>
  <c r="A1449"/>
  <c r="B1449"/>
  <c r="C1449"/>
  <c r="D1449"/>
  <c r="A1450"/>
  <c r="B1450"/>
  <c r="C1450"/>
  <c r="D1450"/>
  <c r="A1451"/>
  <c r="B1451"/>
  <c r="C1451"/>
  <c r="D1451"/>
  <c r="A1452"/>
  <c r="B1452"/>
  <c r="C1452"/>
  <c r="D1452"/>
  <c r="A1453"/>
  <c r="B1453"/>
  <c r="C1453"/>
  <c r="D1453"/>
  <c r="A1454"/>
  <c r="B1454"/>
  <c r="C1454"/>
  <c r="D1454"/>
  <c r="A1455"/>
  <c r="B1455"/>
  <c r="C1455"/>
  <c r="D1455"/>
  <c r="A1456"/>
  <c r="B1456"/>
  <c r="C1456"/>
  <c r="D1456"/>
  <c r="A1457"/>
  <c r="B1457"/>
  <c r="C1457"/>
  <c r="D1457"/>
  <c r="A1458"/>
  <c r="B1458"/>
  <c r="C1458"/>
  <c r="D1458"/>
  <c r="A1459"/>
  <c r="B1459"/>
  <c r="C1459"/>
  <c r="D1459"/>
  <c r="A1460"/>
  <c r="B1460"/>
  <c r="C1460"/>
  <c r="D1460"/>
  <c r="A1461"/>
  <c r="B1461"/>
  <c r="C1461"/>
  <c r="D1461"/>
  <c r="A1462"/>
  <c r="B1462"/>
  <c r="C1462"/>
  <c r="D1462"/>
  <c r="A1463"/>
  <c r="B1463"/>
  <c r="C1463"/>
  <c r="D1463"/>
  <c r="A1464"/>
  <c r="B1464"/>
  <c r="C1464"/>
  <c r="D1464"/>
  <c r="A1465"/>
  <c r="B1465"/>
  <c r="C1465"/>
  <c r="D1465"/>
  <c r="A1466"/>
  <c r="B1466"/>
  <c r="C1466"/>
  <c r="D1466"/>
  <c r="A1467"/>
  <c r="B1467"/>
  <c r="C1467"/>
  <c r="D1467"/>
  <c r="A1468"/>
  <c r="B1468"/>
  <c r="C1468"/>
  <c r="D1468"/>
  <c r="A1469"/>
  <c r="B1469"/>
  <c r="C1469"/>
  <c r="D1469"/>
  <c r="A1470"/>
  <c r="B1470"/>
  <c r="C1470"/>
  <c r="D1470"/>
  <c r="A1471"/>
  <c r="B1471"/>
  <c r="C1471"/>
  <c r="D1471"/>
  <c r="A1472"/>
  <c r="B1472"/>
  <c r="C1472"/>
  <c r="D1472"/>
  <c r="A1473"/>
  <c r="B1473"/>
  <c r="C1473"/>
  <c r="D1473"/>
  <c r="A1474"/>
  <c r="B1474"/>
  <c r="C1474"/>
  <c r="D1474"/>
  <c r="A1475"/>
  <c r="B1475"/>
  <c r="C1475"/>
  <c r="D1475"/>
  <c r="A1476"/>
  <c r="B1476"/>
  <c r="C1476"/>
  <c r="D1476"/>
  <c r="A1477"/>
  <c r="B1477"/>
  <c r="C1477"/>
  <c r="D1477"/>
  <c r="A1478"/>
  <c r="B1478"/>
  <c r="C1478"/>
  <c r="D1478"/>
  <c r="A1479"/>
  <c r="B1479"/>
  <c r="C1479"/>
  <c r="D1479"/>
  <c r="A1480"/>
  <c r="B1480"/>
  <c r="C1480"/>
  <c r="D1480"/>
  <c r="A1481"/>
  <c r="B1481"/>
  <c r="C1481"/>
  <c r="D1481"/>
  <c r="A1482"/>
  <c r="B1482"/>
  <c r="C1482"/>
  <c r="D1482"/>
  <c r="A1483"/>
  <c r="B1483"/>
  <c r="C1483"/>
  <c r="D1483"/>
  <c r="A1484"/>
  <c r="B1484"/>
  <c r="C1484"/>
  <c r="D1484"/>
  <c r="A1485"/>
  <c r="B1485"/>
  <c r="C1485"/>
  <c r="D1485"/>
  <c r="A1486"/>
  <c r="B1486"/>
  <c r="C1486"/>
  <c r="D1486"/>
  <c r="A1487"/>
  <c r="B1487"/>
  <c r="C1487"/>
  <c r="D1487"/>
  <c r="A1488"/>
  <c r="B1488"/>
  <c r="C1488"/>
  <c r="D1488"/>
  <c r="F907"/>
  <c r="D907"/>
  <c r="C907"/>
  <c r="B907"/>
  <c r="A907"/>
  <c r="C906"/>
  <c r="A906"/>
  <c r="F840"/>
  <c r="F841"/>
  <c r="F842"/>
  <c r="F843"/>
  <c r="F844"/>
  <c r="F845"/>
  <c r="F846"/>
  <c r="F847"/>
  <c r="F848"/>
  <c r="F849"/>
  <c r="F850"/>
  <c r="F851"/>
  <c r="F852"/>
  <c r="F853"/>
  <c r="F854"/>
  <c r="F855"/>
  <c r="F856"/>
  <c r="F857"/>
  <c r="F858"/>
  <c r="F859"/>
  <c r="F860"/>
  <c r="F861"/>
  <c r="F862"/>
  <c r="F863"/>
  <c r="F864"/>
  <c r="F865"/>
  <c r="F866"/>
  <c r="F867"/>
  <c r="F868"/>
  <c r="F869"/>
  <c r="F870"/>
  <c r="F871"/>
  <c r="F872"/>
  <c r="F873"/>
  <c r="F874"/>
  <c r="F875"/>
  <c r="F876"/>
  <c r="F877"/>
  <c r="F878"/>
  <c r="F879"/>
  <c r="F880"/>
  <c r="F881"/>
  <c r="F882"/>
  <c r="F883"/>
  <c r="F884"/>
  <c r="F885"/>
  <c r="F886"/>
  <c r="F887"/>
  <c r="F888"/>
  <c r="F889"/>
  <c r="F890"/>
  <c r="F891"/>
  <c r="F892"/>
  <c r="F893"/>
  <c r="F894"/>
  <c r="F895"/>
  <c r="F896"/>
  <c r="F897"/>
  <c r="F898"/>
  <c r="F899"/>
  <c r="F900"/>
  <c r="F901"/>
  <c r="F902"/>
  <c r="A840"/>
  <c r="B840"/>
  <c r="C840"/>
  <c r="D840"/>
  <c r="A841"/>
  <c r="B841"/>
  <c r="C841"/>
  <c r="D841"/>
  <c r="A842"/>
  <c r="B842"/>
  <c r="C842"/>
  <c r="D842"/>
  <c r="A843"/>
  <c r="B843"/>
  <c r="C843"/>
  <c r="D843"/>
  <c r="A844"/>
  <c r="B844"/>
  <c r="C844"/>
  <c r="D844"/>
  <c r="A845"/>
  <c r="B845"/>
  <c r="C845"/>
  <c r="D845"/>
  <c r="A846"/>
  <c r="B846"/>
  <c r="C846"/>
  <c r="D846"/>
  <c r="A847"/>
  <c r="B847"/>
  <c r="C847"/>
  <c r="D847"/>
  <c r="A848"/>
  <c r="B848"/>
  <c r="C848"/>
  <c r="D848"/>
  <c r="A849"/>
  <c r="B849"/>
  <c r="C849"/>
  <c r="D849"/>
  <c r="A850"/>
  <c r="B850"/>
  <c r="C850"/>
  <c r="D850"/>
  <c r="A851"/>
  <c r="B851"/>
  <c r="C851"/>
  <c r="D851"/>
  <c r="A852"/>
  <c r="B852"/>
  <c r="C852"/>
  <c r="D852"/>
  <c r="A853"/>
  <c r="B853"/>
  <c r="C853"/>
  <c r="D853"/>
  <c r="A854"/>
  <c r="B854"/>
  <c r="C854"/>
  <c r="D854"/>
  <c r="A855"/>
  <c r="B855"/>
  <c r="C855"/>
  <c r="D855"/>
  <c r="A856"/>
  <c r="B856"/>
  <c r="C856"/>
  <c r="D856"/>
  <c r="A857"/>
  <c r="B857"/>
  <c r="C857"/>
  <c r="D857"/>
  <c r="A858"/>
  <c r="B858"/>
  <c r="C858"/>
  <c r="D858"/>
  <c r="A859"/>
  <c r="B859"/>
  <c r="C859"/>
  <c r="D859"/>
  <c r="A860"/>
  <c r="B860"/>
  <c r="C860"/>
  <c r="D860"/>
  <c r="A861"/>
  <c r="B861"/>
  <c r="C861"/>
  <c r="D861"/>
  <c r="A862"/>
  <c r="B862"/>
  <c r="C862"/>
  <c r="D862"/>
  <c r="A863"/>
  <c r="B863"/>
  <c r="C863"/>
  <c r="D863"/>
  <c r="A864"/>
  <c r="B864"/>
  <c r="C864"/>
  <c r="D864"/>
  <c r="A865"/>
  <c r="B865"/>
  <c r="C865"/>
  <c r="D865"/>
  <c r="A866"/>
  <c r="B866"/>
  <c r="C866"/>
  <c r="D866"/>
  <c r="A867"/>
  <c r="B867"/>
  <c r="C867"/>
  <c r="D867"/>
  <c r="A868"/>
  <c r="B868"/>
  <c r="C868"/>
  <c r="D868"/>
  <c r="A869"/>
  <c r="B869"/>
  <c r="C869"/>
  <c r="D869"/>
  <c r="A870"/>
  <c r="B870"/>
  <c r="C870"/>
  <c r="D870"/>
  <c r="A871"/>
  <c r="B871"/>
  <c r="C871"/>
  <c r="D871"/>
  <c r="A872"/>
  <c r="B872"/>
  <c r="C872"/>
  <c r="D872"/>
  <c r="A873"/>
  <c r="B873"/>
  <c r="C873"/>
  <c r="D873"/>
  <c r="A874"/>
  <c r="B874"/>
  <c r="C874"/>
  <c r="D874"/>
  <c r="A875"/>
  <c r="B875"/>
  <c r="C875"/>
  <c r="D875"/>
  <c r="A876"/>
  <c r="B876"/>
  <c r="C876"/>
  <c r="D876"/>
  <c r="A877"/>
  <c r="B877"/>
  <c r="C877"/>
  <c r="D877"/>
  <c r="A878"/>
  <c r="B878"/>
  <c r="C878"/>
  <c r="D878"/>
  <c r="A879"/>
  <c r="B879"/>
  <c r="C879"/>
  <c r="D879"/>
  <c r="A880"/>
  <c r="B880"/>
  <c r="C880"/>
  <c r="D880"/>
  <c r="A881"/>
  <c r="B881"/>
  <c r="C881"/>
  <c r="D881"/>
  <c r="A882"/>
  <c r="B882"/>
  <c r="C882"/>
  <c r="D882"/>
  <c r="A883"/>
  <c r="B883"/>
  <c r="C883"/>
  <c r="D883"/>
  <c r="A884"/>
  <c r="B884"/>
  <c r="C884"/>
  <c r="D884"/>
  <c r="A885"/>
  <c r="B885"/>
  <c r="C885"/>
  <c r="D885"/>
  <c r="A886"/>
  <c r="B886"/>
  <c r="C886"/>
  <c r="D886"/>
  <c r="A887"/>
  <c r="B887"/>
  <c r="C887"/>
  <c r="D887"/>
  <c r="A888"/>
  <c r="B888"/>
  <c r="C888"/>
  <c r="D888"/>
  <c r="A889"/>
  <c r="B889"/>
  <c r="C889"/>
  <c r="D889"/>
  <c r="A890"/>
  <c r="B890"/>
  <c r="C890"/>
  <c r="D890"/>
  <c r="A891"/>
  <c r="B891"/>
  <c r="C891"/>
  <c r="D891"/>
  <c r="A892"/>
  <c r="B892"/>
  <c r="C892"/>
  <c r="D892"/>
  <c r="A893"/>
  <c r="B893"/>
  <c r="C893"/>
  <c r="D893"/>
  <c r="A894"/>
  <c r="B894"/>
  <c r="C894"/>
  <c r="D894"/>
  <c r="A895"/>
  <c r="B895"/>
  <c r="C895"/>
  <c r="D895"/>
  <c r="A896"/>
  <c r="B896"/>
  <c r="C896"/>
  <c r="D896"/>
  <c r="A897"/>
  <c r="B897"/>
  <c r="C897"/>
  <c r="D897"/>
  <c r="A898"/>
  <c r="B898"/>
  <c r="C898"/>
  <c r="D898"/>
  <c r="A899"/>
  <c r="B899"/>
  <c r="C899"/>
  <c r="D899"/>
  <c r="A900"/>
  <c r="B900"/>
  <c r="C900"/>
  <c r="D900"/>
  <c r="A901"/>
  <c r="B901"/>
  <c r="C901"/>
  <c r="D901"/>
  <c r="A902"/>
  <c r="B902"/>
  <c r="C902"/>
  <c r="D902"/>
  <c r="F839"/>
  <c r="D839"/>
  <c r="C839"/>
  <c r="B839"/>
  <c r="A839"/>
  <c r="C838"/>
  <c r="A838"/>
  <c r="F762"/>
  <c r="F763"/>
  <c r="F764"/>
  <c r="F765"/>
  <c r="F766"/>
  <c r="F767"/>
  <c r="F768"/>
  <c r="F769"/>
  <c r="F770"/>
  <c r="F771"/>
  <c r="F772"/>
  <c r="F773"/>
  <c r="F774"/>
  <c r="F775"/>
  <c r="F776"/>
  <c r="F777"/>
  <c r="F778"/>
  <c r="F779"/>
  <c r="F780"/>
  <c r="F781"/>
  <c r="F782"/>
  <c r="F783"/>
  <c r="F784"/>
  <c r="F785"/>
  <c r="F786"/>
  <c r="F787"/>
  <c r="F788"/>
  <c r="F789"/>
  <c r="F790"/>
  <c r="F791"/>
  <c r="F792"/>
  <c r="F793"/>
  <c r="F794"/>
  <c r="F795"/>
  <c r="F796"/>
  <c r="F797"/>
  <c r="F798"/>
  <c r="F799"/>
  <c r="F800"/>
  <c r="F801"/>
  <c r="F802"/>
  <c r="F803"/>
  <c r="F804"/>
  <c r="F805"/>
  <c r="F806"/>
  <c r="F807"/>
  <c r="F808"/>
  <c r="F809"/>
  <c r="F810"/>
  <c r="F811"/>
  <c r="F812"/>
  <c r="F813"/>
  <c r="F814"/>
  <c r="F815"/>
  <c r="F816"/>
  <c r="F817"/>
  <c r="F818"/>
  <c r="F819"/>
  <c r="F820"/>
  <c r="F821"/>
  <c r="F822"/>
  <c r="F823"/>
  <c r="F824"/>
  <c r="F825"/>
  <c r="F826"/>
  <c r="F827"/>
  <c r="F828"/>
  <c r="F829"/>
  <c r="F830"/>
  <c r="F831"/>
  <c r="F832"/>
  <c r="F833"/>
  <c r="F834"/>
  <c r="F835"/>
  <c r="A762"/>
  <c r="B762"/>
  <c r="C762"/>
  <c r="D762"/>
  <c r="A763"/>
  <c r="B763"/>
  <c r="C763"/>
  <c r="D763"/>
  <c r="A764"/>
  <c r="B764"/>
  <c r="C764"/>
  <c r="D764"/>
  <c r="A765"/>
  <c r="B765"/>
  <c r="C765"/>
  <c r="D765"/>
  <c r="A766"/>
  <c r="B766"/>
  <c r="C766"/>
  <c r="D766"/>
  <c r="A767"/>
  <c r="B767"/>
  <c r="C767"/>
  <c r="D767"/>
  <c r="A768"/>
  <c r="B768"/>
  <c r="C768"/>
  <c r="D768"/>
  <c r="A769"/>
  <c r="B769"/>
  <c r="C769"/>
  <c r="D769"/>
  <c r="A770"/>
  <c r="B770"/>
  <c r="C770"/>
  <c r="D770"/>
  <c r="A771"/>
  <c r="B771"/>
  <c r="C771"/>
  <c r="D771"/>
  <c r="A772"/>
  <c r="B772"/>
  <c r="C772"/>
  <c r="D772"/>
  <c r="A773"/>
  <c r="B773"/>
  <c r="C773"/>
  <c r="D773"/>
  <c r="A774"/>
  <c r="B774"/>
  <c r="C774"/>
  <c r="D774"/>
  <c r="A775"/>
  <c r="B775"/>
  <c r="C775"/>
  <c r="D775"/>
  <c r="A776"/>
  <c r="B776"/>
  <c r="C776"/>
  <c r="D776"/>
  <c r="A777"/>
  <c r="B777"/>
  <c r="C777"/>
  <c r="D777"/>
  <c r="A778"/>
  <c r="B778"/>
  <c r="C778"/>
  <c r="D778"/>
  <c r="A779"/>
  <c r="B779"/>
  <c r="C779"/>
  <c r="D779"/>
  <c r="A780"/>
  <c r="B780"/>
  <c r="C780"/>
  <c r="D780"/>
  <c r="A781"/>
  <c r="B781"/>
  <c r="C781"/>
  <c r="D781"/>
  <c r="A782"/>
  <c r="B782"/>
  <c r="C782"/>
  <c r="D782"/>
  <c r="A783"/>
  <c r="B783"/>
  <c r="C783"/>
  <c r="D783"/>
  <c r="A784"/>
  <c r="B784"/>
  <c r="C784"/>
  <c r="D784"/>
  <c r="A785"/>
  <c r="B785"/>
  <c r="C785"/>
  <c r="D785"/>
  <c r="A786"/>
  <c r="B786"/>
  <c r="C786"/>
  <c r="D786"/>
  <c r="A787"/>
  <c r="B787"/>
  <c r="C787"/>
  <c r="D787"/>
  <c r="A788"/>
  <c r="B788"/>
  <c r="C788"/>
  <c r="D788"/>
  <c r="A789"/>
  <c r="B789"/>
  <c r="C789"/>
  <c r="D789"/>
  <c r="A790"/>
  <c r="B790"/>
  <c r="C790"/>
  <c r="D790"/>
  <c r="A791"/>
  <c r="B791"/>
  <c r="C791"/>
  <c r="D791"/>
  <c r="A792"/>
  <c r="B792"/>
  <c r="C792"/>
  <c r="D792"/>
  <c r="A793"/>
  <c r="B793"/>
  <c r="C793"/>
  <c r="D793"/>
  <c r="A794"/>
  <c r="B794"/>
  <c r="C794"/>
  <c r="D794"/>
  <c r="A795"/>
  <c r="B795"/>
  <c r="C795"/>
  <c r="D795"/>
  <c r="A796"/>
  <c r="B796"/>
  <c r="C796"/>
  <c r="D796"/>
  <c r="A797"/>
  <c r="B797"/>
  <c r="C797"/>
  <c r="D797"/>
  <c r="A798"/>
  <c r="B798"/>
  <c r="C798"/>
  <c r="D798"/>
  <c r="A799"/>
  <c r="B799"/>
  <c r="C799"/>
  <c r="D799"/>
  <c r="A800"/>
  <c r="B800"/>
  <c r="C800"/>
  <c r="D800"/>
  <c r="A801"/>
  <c r="B801"/>
  <c r="C801"/>
  <c r="D801"/>
  <c r="A802"/>
  <c r="B802"/>
  <c r="C802"/>
  <c r="D802"/>
  <c r="A803"/>
  <c r="B803"/>
  <c r="C803"/>
  <c r="D803"/>
  <c r="A804"/>
  <c r="B804"/>
  <c r="C804"/>
  <c r="D804"/>
  <c r="A805"/>
  <c r="B805"/>
  <c r="C805"/>
  <c r="D805"/>
  <c r="A806"/>
  <c r="B806"/>
  <c r="C806"/>
  <c r="D806"/>
  <c r="A807"/>
  <c r="B807"/>
  <c r="C807"/>
  <c r="D807"/>
  <c r="A808"/>
  <c r="B808"/>
  <c r="C808"/>
  <c r="D808"/>
  <c r="A809"/>
  <c r="B809"/>
  <c r="C809"/>
  <c r="D809"/>
  <c r="A810"/>
  <c r="B810"/>
  <c r="C810"/>
  <c r="D810"/>
  <c r="A811"/>
  <c r="B811"/>
  <c r="C811"/>
  <c r="D811"/>
  <c r="A812"/>
  <c r="B812"/>
  <c r="C812"/>
  <c r="D812"/>
  <c r="A813"/>
  <c r="B813"/>
  <c r="C813"/>
  <c r="D813"/>
  <c r="A814"/>
  <c r="B814"/>
  <c r="C814"/>
  <c r="D814"/>
  <c r="A815"/>
  <c r="B815"/>
  <c r="C815"/>
  <c r="D815"/>
  <c r="A816"/>
  <c r="B816"/>
  <c r="C816"/>
  <c r="D816"/>
  <c r="A817"/>
  <c r="B817"/>
  <c r="C817"/>
  <c r="D817"/>
  <c r="A818"/>
  <c r="B818"/>
  <c r="C818"/>
  <c r="D818"/>
  <c r="A819"/>
  <c r="B819"/>
  <c r="C819"/>
  <c r="D819"/>
  <c r="A820"/>
  <c r="B820"/>
  <c r="C820"/>
  <c r="D820"/>
  <c r="A821"/>
  <c r="B821"/>
  <c r="C821"/>
  <c r="D821"/>
  <c r="A822"/>
  <c r="B822"/>
  <c r="C822"/>
  <c r="D822"/>
  <c r="A823"/>
  <c r="B823"/>
  <c r="C823"/>
  <c r="D823"/>
  <c r="A824"/>
  <c r="B824"/>
  <c r="C824"/>
  <c r="D824"/>
  <c r="A825"/>
  <c r="B825"/>
  <c r="C825"/>
  <c r="D825"/>
  <c r="A826"/>
  <c r="B826"/>
  <c r="C826"/>
  <c r="D826"/>
  <c r="A827"/>
  <c r="B827"/>
  <c r="C827"/>
  <c r="D827"/>
  <c r="A828"/>
  <c r="B828"/>
  <c r="C828"/>
  <c r="D828"/>
  <c r="A829"/>
  <c r="B829"/>
  <c r="C829"/>
  <c r="D829"/>
  <c r="A830"/>
  <c r="B830"/>
  <c r="C830"/>
  <c r="D830"/>
  <c r="A831"/>
  <c r="B831"/>
  <c r="C831"/>
  <c r="D831"/>
  <c r="A832"/>
  <c r="B832"/>
  <c r="C832"/>
  <c r="D832"/>
  <c r="A833"/>
  <c r="B833"/>
  <c r="C833"/>
  <c r="D833"/>
  <c r="A834"/>
  <c r="B834"/>
  <c r="C834"/>
  <c r="D834"/>
  <c r="A835"/>
  <c r="B835"/>
  <c r="C835"/>
  <c r="D835"/>
  <c r="F761"/>
  <c r="D761"/>
  <c r="C761"/>
  <c r="B761"/>
  <c r="A761"/>
  <c r="C760"/>
  <c r="A760"/>
  <c r="F703"/>
  <c r="F704"/>
  <c r="F705"/>
  <c r="F706"/>
  <c r="F707"/>
  <c r="F708"/>
  <c r="F709"/>
  <c r="F710"/>
  <c r="F711"/>
  <c r="F712"/>
  <c r="F713"/>
  <c r="F714"/>
  <c r="F715"/>
  <c r="F716"/>
  <c r="F717"/>
  <c r="F718"/>
  <c r="F719"/>
  <c r="F720"/>
  <c r="F721"/>
  <c r="F722"/>
  <c r="F723"/>
  <c r="F724"/>
  <c r="F725"/>
  <c r="F726"/>
  <c r="F727"/>
  <c r="F728"/>
  <c r="F729"/>
  <c r="F730"/>
  <c r="F731"/>
  <c r="F732"/>
  <c r="F733"/>
  <c r="F734"/>
  <c r="F735"/>
  <c r="F736"/>
  <c r="F737"/>
  <c r="F738"/>
  <c r="F739"/>
  <c r="F740"/>
  <c r="F741"/>
  <c r="F742"/>
  <c r="F743"/>
  <c r="F744"/>
  <c r="F745"/>
  <c r="F746"/>
  <c r="F747"/>
  <c r="F748"/>
  <c r="F749"/>
  <c r="F750"/>
  <c r="F751"/>
  <c r="F752"/>
  <c r="F753"/>
  <c r="F754"/>
  <c r="F755"/>
  <c r="F756"/>
  <c r="F757"/>
  <c r="A703"/>
  <c r="B703"/>
  <c r="C703"/>
  <c r="D703"/>
  <c r="A704"/>
  <c r="B704"/>
  <c r="C704"/>
  <c r="D704"/>
  <c r="A705"/>
  <c r="B705"/>
  <c r="C705"/>
  <c r="D705"/>
  <c r="A706"/>
  <c r="B706"/>
  <c r="C706"/>
  <c r="D706"/>
  <c r="A707"/>
  <c r="B707"/>
  <c r="C707"/>
  <c r="D707"/>
  <c r="A708"/>
  <c r="B708"/>
  <c r="C708"/>
  <c r="D708"/>
  <c r="A709"/>
  <c r="B709"/>
  <c r="C709"/>
  <c r="D709"/>
  <c r="A710"/>
  <c r="B710"/>
  <c r="C710"/>
  <c r="D710"/>
  <c r="A711"/>
  <c r="B711"/>
  <c r="C711"/>
  <c r="D711"/>
  <c r="A712"/>
  <c r="B712"/>
  <c r="C712"/>
  <c r="D712"/>
  <c r="A713"/>
  <c r="B713"/>
  <c r="C713"/>
  <c r="D713"/>
  <c r="A714"/>
  <c r="B714"/>
  <c r="C714"/>
  <c r="D714"/>
  <c r="A715"/>
  <c r="B715"/>
  <c r="C715"/>
  <c r="D715"/>
  <c r="A716"/>
  <c r="B716"/>
  <c r="C716"/>
  <c r="D716"/>
  <c r="A717"/>
  <c r="B717"/>
  <c r="C717"/>
  <c r="D717"/>
  <c r="A718"/>
  <c r="B718"/>
  <c r="C718"/>
  <c r="D718"/>
  <c r="A719"/>
  <c r="B719"/>
  <c r="C719"/>
  <c r="D719"/>
  <c r="A720"/>
  <c r="B720"/>
  <c r="C720"/>
  <c r="D720"/>
  <c r="A721"/>
  <c r="B721"/>
  <c r="C721"/>
  <c r="D721"/>
  <c r="A722"/>
  <c r="B722"/>
  <c r="C722"/>
  <c r="D722"/>
  <c r="A723"/>
  <c r="B723"/>
  <c r="C723"/>
  <c r="D723"/>
  <c r="A724"/>
  <c r="B724"/>
  <c r="C724"/>
  <c r="D724"/>
  <c r="A725"/>
  <c r="B725"/>
  <c r="C725"/>
  <c r="D725"/>
  <c r="A726"/>
  <c r="B726"/>
  <c r="C726"/>
  <c r="D726"/>
  <c r="A727"/>
  <c r="B727"/>
  <c r="C727"/>
  <c r="D727"/>
  <c r="A728"/>
  <c r="B728"/>
  <c r="C728"/>
  <c r="D728"/>
  <c r="A729"/>
  <c r="B729"/>
  <c r="C729"/>
  <c r="D729"/>
  <c r="A730"/>
  <c r="B730"/>
  <c r="C730"/>
  <c r="D730"/>
  <c r="A731"/>
  <c r="B731"/>
  <c r="C731"/>
  <c r="D731"/>
  <c r="A732"/>
  <c r="B732"/>
  <c r="C732"/>
  <c r="D732"/>
  <c r="A733"/>
  <c r="B733"/>
  <c r="C733"/>
  <c r="D733"/>
  <c r="A734"/>
  <c r="B734"/>
  <c r="C734"/>
  <c r="D734"/>
  <c r="A735"/>
  <c r="B735"/>
  <c r="C735"/>
  <c r="D735"/>
  <c r="A736"/>
  <c r="B736"/>
  <c r="C736"/>
  <c r="D736"/>
  <c r="A737"/>
  <c r="B737"/>
  <c r="C737"/>
  <c r="D737"/>
  <c r="A738"/>
  <c r="B738"/>
  <c r="C738"/>
  <c r="D738"/>
  <c r="A739"/>
  <c r="B739"/>
  <c r="C739"/>
  <c r="D739"/>
  <c r="A740"/>
  <c r="B740"/>
  <c r="C740"/>
  <c r="D740"/>
  <c r="A741"/>
  <c r="B741"/>
  <c r="C741"/>
  <c r="D741"/>
  <c r="A742"/>
  <c r="B742"/>
  <c r="C742"/>
  <c r="D742"/>
  <c r="A743"/>
  <c r="B743"/>
  <c r="C743"/>
  <c r="D743"/>
  <c r="A744"/>
  <c r="B744"/>
  <c r="C744"/>
  <c r="D744"/>
  <c r="A745"/>
  <c r="B745"/>
  <c r="C745"/>
  <c r="D745"/>
  <c r="A746"/>
  <c r="B746"/>
  <c r="C746"/>
  <c r="D746"/>
  <c r="A747"/>
  <c r="B747"/>
  <c r="C747"/>
  <c r="D747"/>
  <c r="A748"/>
  <c r="B748"/>
  <c r="C748"/>
  <c r="D748"/>
  <c r="A749"/>
  <c r="B749"/>
  <c r="C749"/>
  <c r="D749"/>
  <c r="A750"/>
  <c r="B750"/>
  <c r="C750"/>
  <c r="D750"/>
  <c r="A751"/>
  <c r="B751"/>
  <c r="C751"/>
  <c r="D751"/>
  <c r="A752"/>
  <c r="B752"/>
  <c r="C752"/>
  <c r="D752"/>
  <c r="A753"/>
  <c r="B753"/>
  <c r="C753"/>
  <c r="D753"/>
  <c r="A754"/>
  <c r="B754"/>
  <c r="C754"/>
  <c r="D754"/>
  <c r="A755"/>
  <c r="B755"/>
  <c r="C755"/>
  <c r="D755"/>
  <c r="A756"/>
  <c r="B756"/>
  <c r="C756"/>
  <c r="D756"/>
  <c r="A757"/>
  <c r="B757"/>
  <c r="C757"/>
  <c r="D757"/>
  <c r="F702"/>
  <c r="D702"/>
  <c r="C702"/>
  <c r="B702"/>
  <c r="A702"/>
  <c r="C701"/>
  <c r="A701"/>
  <c r="F614"/>
  <c r="F615"/>
  <c r="F616"/>
  <c r="F617"/>
  <c r="F618"/>
  <c r="F619"/>
  <c r="F620"/>
  <c r="F621"/>
  <c r="F622"/>
  <c r="F623"/>
  <c r="F624"/>
  <c r="F625"/>
  <c r="F626"/>
  <c r="F627"/>
  <c r="F628"/>
  <c r="F629"/>
  <c r="F630"/>
  <c r="F631"/>
  <c r="F632"/>
  <c r="F633"/>
  <c r="F634"/>
  <c r="F635"/>
  <c r="F636"/>
  <c r="F637"/>
  <c r="F638"/>
  <c r="F639"/>
  <c r="F640"/>
  <c r="F641"/>
  <c r="F642"/>
  <c r="F643"/>
  <c r="F644"/>
  <c r="F645"/>
  <c r="F646"/>
  <c r="F647"/>
  <c r="F648"/>
  <c r="F649"/>
  <c r="F650"/>
  <c r="F651"/>
  <c r="F652"/>
  <c r="F653"/>
  <c r="F654"/>
  <c r="F655"/>
  <c r="F656"/>
  <c r="F657"/>
  <c r="F658"/>
  <c r="F659"/>
  <c r="F660"/>
  <c r="F661"/>
  <c r="F662"/>
  <c r="F663"/>
  <c r="F664"/>
  <c r="F665"/>
  <c r="F666"/>
  <c r="F667"/>
  <c r="F668"/>
  <c r="F669"/>
  <c r="F670"/>
  <c r="F671"/>
  <c r="F672"/>
  <c r="F673"/>
  <c r="F674"/>
  <c r="F675"/>
  <c r="F676"/>
  <c r="F677"/>
  <c r="F678"/>
  <c r="F679"/>
  <c r="F680"/>
  <c r="F681"/>
  <c r="F682"/>
  <c r="F683"/>
  <c r="F684"/>
  <c r="F685"/>
  <c r="F686"/>
  <c r="F687"/>
  <c r="F688"/>
  <c r="F689"/>
  <c r="F690"/>
  <c r="F691"/>
  <c r="F692"/>
  <c r="F693"/>
  <c r="F694"/>
  <c r="F695"/>
  <c r="F696"/>
  <c r="F697"/>
  <c r="F698"/>
  <c r="A690"/>
  <c r="B690"/>
  <c r="C690"/>
  <c r="D690"/>
  <c r="A691"/>
  <c r="B691"/>
  <c r="C691"/>
  <c r="D691"/>
  <c r="A692"/>
  <c r="B692"/>
  <c r="C692"/>
  <c r="D692"/>
  <c r="A693"/>
  <c r="B693"/>
  <c r="C693"/>
  <c r="D693"/>
  <c r="A694"/>
  <c r="B694"/>
  <c r="C694"/>
  <c r="D694"/>
  <c r="A695"/>
  <c r="B695"/>
  <c r="C695"/>
  <c r="D695"/>
  <c r="A696"/>
  <c r="B696"/>
  <c r="C696"/>
  <c r="D696"/>
  <c r="A697"/>
  <c r="B697"/>
  <c r="C697"/>
  <c r="D697"/>
  <c r="A698"/>
  <c r="B698"/>
  <c r="C698"/>
  <c r="D698"/>
  <c r="A614"/>
  <c r="B614"/>
  <c r="C614"/>
  <c r="D614"/>
  <c r="A615"/>
  <c r="B615"/>
  <c r="C615"/>
  <c r="D615"/>
  <c r="A616"/>
  <c r="B616"/>
  <c r="C616"/>
  <c r="D616"/>
  <c r="A617"/>
  <c r="B617"/>
  <c r="C617"/>
  <c r="D617"/>
  <c r="A618"/>
  <c r="B618"/>
  <c r="C618"/>
  <c r="D618"/>
  <c r="A619"/>
  <c r="B619"/>
  <c r="C619"/>
  <c r="D619"/>
  <c r="A620"/>
  <c r="B620"/>
  <c r="C620"/>
  <c r="D620"/>
  <c r="A621"/>
  <c r="B621"/>
  <c r="C621"/>
  <c r="D621"/>
  <c r="A622"/>
  <c r="B622"/>
  <c r="C622"/>
  <c r="D622"/>
  <c r="A623"/>
  <c r="B623"/>
  <c r="C623"/>
  <c r="D623"/>
  <c r="A624"/>
  <c r="B624"/>
  <c r="C624"/>
  <c r="D624"/>
  <c r="A625"/>
  <c r="B625"/>
  <c r="C625"/>
  <c r="D625"/>
  <c r="A626"/>
  <c r="B626"/>
  <c r="C626"/>
  <c r="D626"/>
  <c r="A627"/>
  <c r="B627"/>
  <c r="C627"/>
  <c r="D627"/>
  <c r="A628"/>
  <c r="B628"/>
  <c r="C628"/>
  <c r="D628"/>
  <c r="A629"/>
  <c r="B629"/>
  <c r="C629"/>
  <c r="D629"/>
  <c r="A630"/>
  <c r="B630"/>
  <c r="C630"/>
  <c r="D630"/>
  <c r="A631"/>
  <c r="B631"/>
  <c r="C631"/>
  <c r="D631"/>
  <c r="A632"/>
  <c r="B632"/>
  <c r="C632"/>
  <c r="D632"/>
  <c r="A633"/>
  <c r="B633"/>
  <c r="C633"/>
  <c r="D633"/>
  <c r="A634"/>
  <c r="B634"/>
  <c r="C634"/>
  <c r="D634"/>
  <c r="A635"/>
  <c r="B635"/>
  <c r="C635"/>
  <c r="D635"/>
  <c r="A636"/>
  <c r="B636"/>
  <c r="C636"/>
  <c r="D636"/>
  <c r="A637"/>
  <c r="B637"/>
  <c r="C637"/>
  <c r="D637"/>
  <c r="A638"/>
  <c r="B638"/>
  <c r="C638"/>
  <c r="D638"/>
  <c r="A639"/>
  <c r="B639"/>
  <c r="C639"/>
  <c r="D639"/>
  <c r="A640"/>
  <c r="B640"/>
  <c r="C640"/>
  <c r="D640"/>
  <c r="A641"/>
  <c r="B641"/>
  <c r="C641"/>
  <c r="D641"/>
  <c r="A642"/>
  <c r="B642"/>
  <c r="C642"/>
  <c r="D642"/>
  <c r="A643"/>
  <c r="B643"/>
  <c r="C643"/>
  <c r="D643"/>
  <c r="A644"/>
  <c r="B644"/>
  <c r="C644"/>
  <c r="D644"/>
  <c r="A645"/>
  <c r="B645"/>
  <c r="C645"/>
  <c r="D645"/>
  <c r="A646"/>
  <c r="B646"/>
  <c r="C646"/>
  <c r="D646"/>
  <c r="A647"/>
  <c r="B647"/>
  <c r="C647"/>
  <c r="D647"/>
  <c r="A648"/>
  <c r="B648"/>
  <c r="C648"/>
  <c r="D648"/>
  <c r="A649"/>
  <c r="B649"/>
  <c r="C649"/>
  <c r="D649"/>
  <c r="A650"/>
  <c r="B650"/>
  <c r="C650"/>
  <c r="D650"/>
  <c r="A651"/>
  <c r="B651"/>
  <c r="C651"/>
  <c r="D651"/>
  <c r="A652"/>
  <c r="B652"/>
  <c r="C652"/>
  <c r="D652"/>
  <c r="A653"/>
  <c r="B653"/>
  <c r="C653"/>
  <c r="D653"/>
  <c r="A654"/>
  <c r="B654"/>
  <c r="C654"/>
  <c r="D654"/>
  <c r="A655"/>
  <c r="B655"/>
  <c r="C655"/>
  <c r="D655"/>
  <c r="A656"/>
  <c r="B656"/>
  <c r="C656"/>
  <c r="D656"/>
  <c r="A657"/>
  <c r="B657"/>
  <c r="C657"/>
  <c r="D657"/>
  <c r="A658"/>
  <c r="B658"/>
  <c r="C658"/>
  <c r="D658"/>
  <c r="A659"/>
  <c r="B659"/>
  <c r="C659"/>
  <c r="D659"/>
  <c r="A660"/>
  <c r="B660"/>
  <c r="C660"/>
  <c r="D660"/>
  <c r="A661"/>
  <c r="B661"/>
  <c r="C661"/>
  <c r="D661"/>
  <c r="A662"/>
  <c r="B662"/>
  <c r="C662"/>
  <c r="D662"/>
  <c r="A663"/>
  <c r="B663"/>
  <c r="C663"/>
  <c r="D663"/>
  <c r="A664"/>
  <c r="B664"/>
  <c r="C664"/>
  <c r="D664"/>
  <c r="A665"/>
  <c r="B665"/>
  <c r="C665"/>
  <c r="D665"/>
  <c r="A666"/>
  <c r="B666"/>
  <c r="C666"/>
  <c r="D666"/>
  <c r="A667"/>
  <c r="B667"/>
  <c r="C667"/>
  <c r="D667"/>
  <c r="A668"/>
  <c r="B668"/>
  <c r="C668"/>
  <c r="D668"/>
  <c r="A669"/>
  <c r="B669"/>
  <c r="C669"/>
  <c r="D669"/>
  <c r="A670"/>
  <c r="B670"/>
  <c r="C670"/>
  <c r="D670"/>
  <c r="A671"/>
  <c r="B671"/>
  <c r="C671"/>
  <c r="D671"/>
  <c r="A672"/>
  <c r="B672"/>
  <c r="C672"/>
  <c r="D672"/>
  <c r="A673"/>
  <c r="B673"/>
  <c r="C673"/>
  <c r="D673"/>
  <c r="A674"/>
  <c r="B674"/>
  <c r="C674"/>
  <c r="D674"/>
  <c r="A675"/>
  <c r="B675"/>
  <c r="C675"/>
  <c r="D675"/>
  <c r="A676"/>
  <c r="B676"/>
  <c r="C676"/>
  <c r="D676"/>
  <c r="A677"/>
  <c r="B677"/>
  <c r="C677"/>
  <c r="D677"/>
  <c r="A678"/>
  <c r="B678"/>
  <c r="C678"/>
  <c r="D678"/>
  <c r="A679"/>
  <c r="B679"/>
  <c r="C679"/>
  <c r="D679"/>
  <c r="A680"/>
  <c r="B680"/>
  <c r="C680"/>
  <c r="D680"/>
  <c r="A681"/>
  <c r="B681"/>
  <c r="C681"/>
  <c r="D681"/>
  <c r="A682"/>
  <c r="B682"/>
  <c r="C682"/>
  <c r="D682"/>
  <c r="A683"/>
  <c r="B683"/>
  <c r="C683"/>
  <c r="D683"/>
  <c r="A684"/>
  <c r="B684"/>
  <c r="C684"/>
  <c r="D684"/>
  <c r="A685"/>
  <c r="B685"/>
  <c r="C685"/>
  <c r="D685"/>
  <c r="A686"/>
  <c r="B686"/>
  <c r="C686"/>
  <c r="D686"/>
  <c r="A687"/>
  <c r="B687"/>
  <c r="C687"/>
  <c r="D687"/>
  <c r="A688"/>
  <c r="B688"/>
  <c r="C688"/>
  <c r="D688"/>
  <c r="A689"/>
  <c r="B689"/>
  <c r="C689"/>
  <c r="D689"/>
  <c r="F613"/>
  <c r="D613"/>
  <c r="C613"/>
  <c r="B613"/>
  <c r="A613"/>
  <c r="C612"/>
  <c r="A612"/>
  <c r="F574"/>
  <c r="F575"/>
  <c r="F576"/>
  <c r="F577"/>
  <c r="F578"/>
  <c r="F579"/>
  <c r="F580"/>
  <c r="F581"/>
  <c r="F582"/>
  <c r="F583"/>
  <c r="F584"/>
  <c r="F585"/>
  <c r="F586"/>
  <c r="F587"/>
  <c r="F588"/>
  <c r="F589"/>
  <c r="F590"/>
  <c r="F591"/>
  <c r="F592"/>
  <c r="F593"/>
  <c r="F594"/>
  <c r="F595"/>
  <c r="F596"/>
  <c r="F597"/>
  <c r="F598"/>
  <c r="F599"/>
  <c r="F600"/>
  <c r="F601"/>
  <c r="F602"/>
  <c r="F603"/>
  <c r="F604"/>
  <c r="F605"/>
  <c r="F606"/>
  <c r="F607"/>
  <c r="F608"/>
  <c r="F609"/>
  <c r="A574"/>
  <c r="B574"/>
  <c r="C574"/>
  <c r="D574"/>
  <c r="A575"/>
  <c r="B575"/>
  <c r="C575"/>
  <c r="D575"/>
  <c r="A576"/>
  <c r="B576"/>
  <c r="C576"/>
  <c r="D576"/>
  <c r="A577"/>
  <c r="B577"/>
  <c r="C577"/>
  <c r="D577"/>
  <c r="A578"/>
  <c r="B578"/>
  <c r="C578"/>
  <c r="D578"/>
  <c r="A579"/>
  <c r="B579"/>
  <c r="C579"/>
  <c r="D579"/>
  <c r="A580"/>
  <c r="B580"/>
  <c r="C580"/>
  <c r="D580"/>
  <c r="A581"/>
  <c r="B581"/>
  <c r="C581"/>
  <c r="D581"/>
  <c r="A582"/>
  <c r="B582"/>
  <c r="C582"/>
  <c r="D582"/>
  <c r="A583"/>
  <c r="B583"/>
  <c r="C583"/>
  <c r="D583"/>
  <c r="A584"/>
  <c r="B584"/>
  <c r="C584"/>
  <c r="D584"/>
  <c r="A585"/>
  <c r="B585"/>
  <c r="C585"/>
  <c r="D585"/>
  <c r="A586"/>
  <c r="B586"/>
  <c r="C586"/>
  <c r="D586"/>
  <c r="A587"/>
  <c r="B587"/>
  <c r="C587"/>
  <c r="D587"/>
  <c r="A588"/>
  <c r="B588"/>
  <c r="C588"/>
  <c r="D588"/>
  <c r="A589"/>
  <c r="B589"/>
  <c r="C589"/>
  <c r="D589"/>
  <c r="A590"/>
  <c r="B590"/>
  <c r="C590"/>
  <c r="D590"/>
  <c r="A591"/>
  <c r="B591"/>
  <c r="C591"/>
  <c r="D591"/>
  <c r="A592"/>
  <c r="B592"/>
  <c r="C592"/>
  <c r="D592"/>
  <c r="A593"/>
  <c r="B593"/>
  <c r="C593"/>
  <c r="D593"/>
  <c r="A594"/>
  <c r="B594"/>
  <c r="C594"/>
  <c r="D594"/>
  <c r="A595"/>
  <c r="B595"/>
  <c r="C595"/>
  <c r="D595"/>
  <c r="A596"/>
  <c r="B596"/>
  <c r="C596"/>
  <c r="D596"/>
  <c r="A597"/>
  <c r="B597"/>
  <c r="C597"/>
  <c r="D597"/>
  <c r="A598"/>
  <c r="B598"/>
  <c r="C598"/>
  <c r="D598"/>
  <c r="A599"/>
  <c r="B599"/>
  <c r="C599"/>
  <c r="D599"/>
  <c r="A600"/>
  <c r="B600"/>
  <c r="C600"/>
  <c r="D600"/>
  <c r="A601"/>
  <c r="B601"/>
  <c r="C601"/>
  <c r="D601"/>
  <c r="A602"/>
  <c r="B602"/>
  <c r="C602"/>
  <c r="D602"/>
  <c r="A603"/>
  <c r="B603"/>
  <c r="C603"/>
  <c r="D603"/>
  <c r="A604"/>
  <c r="B604"/>
  <c r="C604"/>
  <c r="D604"/>
  <c r="A605"/>
  <c r="B605"/>
  <c r="C605"/>
  <c r="D605"/>
  <c r="A606"/>
  <c r="B606"/>
  <c r="C606"/>
  <c r="D606"/>
  <c r="A607"/>
  <c r="B607"/>
  <c r="C607"/>
  <c r="D607"/>
  <c r="A608"/>
  <c r="B608"/>
  <c r="C608"/>
  <c r="D608"/>
  <c r="A609"/>
  <c r="B609"/>
  <c r="C609"/>
  <c r="D609"/>
  <c r="F573"/>
  <c r="D573"/>
  <c r="C573"/>
  <c r="B573"/>
  <c r="A573"/>
  <c r="C572"/>
  <c r="A572"/>
  <c r="F532"/>
  <c r="F533"/>
  <c r="F534"/>
  <c r="F535"/>
  <c r="F536"/>
  <c r="F537"/>
  <c r="F538"/>
  <c r="F539"/>
  <c r="F540"/>
  <c r="F541"/>
  <c r="F542"/>
  <c r="F543"/>
  <c r="F544"/>
  <c r="F545"/>
  <c r="F546"/>
  <c r="F547"/>
  <c r="F548"/>
  <c r="F549"/>
  <c r="F550"/>
  <c r="F551"/>
  <c r="F552"/>
  <c r="F553"/>
  <c r="F554"/>
  <c r="F555"/>
  <c r="F556"/>
  <c r="F557"/>
  <c r="F558"/>
  <c r="F559"/>
  <c r="F560"/>
  <c r="F561"/>
  <c r="F562"/>
  <c r="F563"/>
  <c r="F564"/>
  <c r="F565"/>
  <c r="F566"/>
  <c r="F567"/>
  <c r="F568"/>
  <c r="F569"/>
  <c r="A532"/>
  <c r="B532"/>
  <c r="C532"/>
  <c r="D532"/>
  <c r="A533"/>
  <c r="B533"/>
  <c r="C533"/>
  <c r="D533"/>
  <c r="A534"/>
  <c r="B534"/>
  <c r="C534"/>
  <c r="D534"/>
  <c r="A535"/>
  <c r="B535"/>
  <c r="C535"/>
  <c r="D535"/>
  <c r="A536"/>
  <c r="B536"/>
  <c r="C536"/>
  <c r="D536"/>
  <c r="A537"/>
  <c r="B537"/>
  <c r="C537"/>
  <c r="D537"/>
  <c r="A538"/>
  <c r="B538"/>
  <c r="C538"/>
  <c r="D538"/>
  <c r="A539"/>
  <c r="B539"/>
  <c r="C539"/>
  <c r="D539"/>
  <c r="A540"/>
  <c r="B540"/>
  <c r="C540"/>
  <c r="D540"/>
  <c r="A541"/>
  <c r="B541"/>
  <c r="C541"/>
  <c r="D541"/>
  <c r="A542"/>
  <c r="B542"/>
  <c r="C542"/>
  <c r="D542"/>
  <c r="A543"/>
  <c r="B543"/>
  <c r="C543"/>
  <c r="D543"/>
  <c r="A544"/>
  <c r="B544"/>
  <c r="C544"/>
  <c r="D544"/>
  <c r="A545"/>
  <c r="B545"/>
  <c r="C545"/>
  <c r="D545"/>
  <c r="A546"/>
  <c r="B546"/>
  <c r="C546"/>
  <c r="D546"/>
  <c r="A547"/>
  <c r="B547"/>
  <c r="C547"/>
  <c r="D547"/>
  <c r="A548"/>
  <c r="B548"/>
  <c r="C548"/>
  <c r="D548"/>
  <c r="A549"/>
  <c r="B549"/>
  <c r="C549"/>
  <c r="D549"/>
  <c r="A550"/>
  <c r="B550"/>
  <c r="C550"/>
  <c r="D550"/>
  <c r="A551"/>
  <c r="B551"/>
  <c r="C551"/>
  <c r="D551"/>
  <c r="A552"/>
  <c r="B552"/>
  <c r="C552"/>
  <c r="D552"/>
  <c r="A553"/>
  <c r="B553"/>
  <c r="C553"/>
  <c r="D553"/>
  <c r="A554"/>
  <c r="B554"/>
  <c r="C554"/>
  <c r="D554"/>
  <c r="A555"/>
  <c r="B555"/>
  <c r="C555"/>
  <c r="D555"/>
  <c r="A556"/>
  <c r="B556"/>
  <c r="C556"/>
  <c r="D556"/>
  <c r="A557"/>
  <c r="B557"/>
  <c r="C557"/>
  <c r="D557"/>
  <c r="A558"/>
  <c r="B558"/>
  <c r="C558"/>
  <c r="D558"/>
  <c r="A559"/>
  <c r="B559"/>
  <c r="C559"/>
  <c r="D559"/>
  <c r="A560"/>
  <c r="B560"/>
  <c r="C560"/>
  <c r="D560"/>
  <c r="A561"/>
  <c r="B561"/>
  <c r="C561"/>
  <c r="D561"/>
  <c r="A562"/>
  <c r="B562"/>
  <c r="C562"/>
  <c r="D562"/>
  <c r="A563"/>
  <c r="B563"/>
  <c r="C563"/>
  <c r="D563"/>
  <c r="A564"/>
  <c r="B564"/>
  <c r="C564"/>
  <c r="D564"/>
  <c r="A565"/>
  <c r="B565"/>
  <c r="C565"/>
  <c r="D565"/>
  <c r="A566"/>
  <c r="B566"/>
  <c r="C566"/>
  <c r="D566"/>
  <c r="A567"/>
  <c r="B567"/>
  <c r="C567"/>
  <c r="D567"/>
  <c r="A568"/>
  <c r="B568"/>
  <c r="C568"/>
  <c r="D568"/>
  <c r="A569"/>
  <c r="B569"/>
  <c r="C569"/>
  <c r="D569"/>
  <c r="F531"/>
  <c r="D531"/>
  <c r="C531"/>
  <c r="B531"/>
  <c r="A531"/>
  <c r="C530"/>
  <c r="A530"/>
  <c r="C529"/>
  <c r="A529"/>
  <c r="F508"/>
  <c r="F509"/>
  <c r="F510"/>
  <c r="F511"/>
  <c r="F512"/>
  <c r="F513"/>
  <c r="F514"/>
  <c r="F515"/>
  <c r="F516"/>
  <c r="F517"/>
  <c r="F518"/>
  <c r="F519"/>
  <c r="F520"/>
  <c r="F521"/>
  <c r="F522"/>
  <c r="F523"/>
  <c r="F524"/>
  <c r="A508"/>
  <c r="B508"/>
  <c r="C508"/>
  <c r="D508"/>
  <c r="A509"/>
  <c r="B509"/>
  <c r="C509"/>
  <c r="D509"/>
  <c r="A510"/>
  <c r="B510"/>
  <c r="C510"/>
  <c r="D510"/>
  <c r="A511"/>
  <c r="B511"/>
  <c r="C511"/>
  <c r="D511"/>
  <c r="A512"/>
  <c r="B512"/>
  <c r="C512"/>
  <c r="D512"/>
  <c r="A513"/>
  <c r="B513"/>
  <c r="C513"/>
  <c r="D513"/>
  <c r="A514"/>
  <c r="B514"/>
  <c r="C514"/>
  <c r="D514"/>
  <c r="A515"/>
  <c r="B515"/>
  <c r="C515"/>
  <c r="D515"/>
  <c r="A516"/>
  <c r="B516"/>
  <c r="C516"/>
  <c r="D516"/>
  <c r="A517"/>
  <c r="B517"/>
  <c r="C517"/>
  <c r="D517"/>
  <c r="A518"/>
  <c r="B518"/>
  <c r="C518"/>
  <c r="D518"/>
  <c r="A519"/>
  <c r="B519"/>
  <c r="C519"/>
  <c r="D519"/>
  <c r="A520"/>
  <c r="B520"/>
  <c r="C520"/>
  <c r="D520"/>
  <c r="A521"/>
  <c r="B521"/>
  <c r="C521"/>
  <c r="D521"/>
  <c r="A522"/>
  <c r="B522"/>
  <c r="C522"/>
  <c r="D522"/>
  <c r="A523"/>
  <c r="B523"/>
  <c r="C523"/>
  <c r="D523"/>
  <c r="A524"/>
  <c r="B524"/>
  <c r="C524"/>
  <c r="D524"/>
  <c r="C507"/>
  <c r="A507"/>
  <c r="F494"/>
  <c r="F495"/>
  <c r="F496"/>
  <c r="F497"/>
  <c r="F498"/>
  <c r="F499"/>
  <c r="F500"/>
  <c r="F501"/>
  <c r="F502"/>
  <c r="F503"/>
  <c r="A494"/>
  <c r="B494"/>
  <c r="C494"/>
  <c r="D494"/>
  <c r="A495"/>
  <c r="B495"/>
  <c r="C495"/>
  <c r="D495"/>
  <c r="A496"/>
  <c r="B496"/>
  <c r="C496"/>
  <c r="D496"/>
  <c r="A497"/>
  <c r="B497"/>
  <c r="C497"/>
  <c r="D497"/>
  <c r="A498"/>
  <c r="B498"/>
  <c r="C498"/>
  <c r="D498"/>
  <c r="A499"/>
  <c r="B499"/>
  <c r="C499"/>
  <c r="D499"/>
  <c r="A500"/>
  <c r="B500"/>
  <c r="C500"/>
  <c r="D500"/>
  <c r="A501"/>
  <c r="B501"/>
  <c r="C501"/>
  <c r="D501"/>
  <c r="A502"/>
  <c r="B502"/>
  <c r="C502"/>
  <c r="D502"/>
  <c r="A503"/>
  <c r="B503"/>
  <c r="C503"/>
  <c r="D503"/>
  <c r="F493"/>
  <c r="D493"/>
  <c r="C493"/>
  <c r="B493"/>
  <c r="A493"/>
  <c r="F472"/>
  <c r="F473"/>
  <c r="F474"/>
  <c r="F475"/>
  <c r="F476"/>
  <c r="F477"/>
  <c r="F478"/>
  <c r="F479"/>
  <c r="F480"/>
  <c r="F481"/>
  <c r="F482"/>
  <c r="F483"/>
  <c r="F484"/>
  <c r="F485"/>
  <c r="F486"/>
  <c r="F487"/>
  <c r="F488"/>
  <c r="F489"/>
  <c r="A472"/>
  <c r="B472"/>
  <c r="C472"/>
  <c r="D472"/>
  <c r="A473"/>
  <c r="B473"/>
  <c r="C473"/>
  <c r="D473"/>
  <c r="A474"/>
  <c r="B474"/>
  <c r="C474"/>
  <c r="D474"/>
  <c r="A475"/>
  <c r="B475"/>
  <c r="C475"/>
  <c r="D475"/>
  <c r="A476"/>
  <c r="B476"/>
  <c r="C476"/>
  <c r="D476"/>
  <c r="A477"/>
  <c r="B477"/>
  <c r="C477"/>
  <c r="D477"/>
  <c r="A478"/>
  <c r="B478"/>
  <c r="C478"/>
  <c r="D478"/>
  <c r="A479"/>
  <c r="B479"/>
  <c r="C479"/>
  <c r="D479"/>
  <c r="A480"/>
  <c r="B480"/>
  <c r="C480"/>
  <c r="D480"/>
  <c r="A481"/>
  <c r="B481"/>
  <c r="C481"/>
  <c r="D481"/>
  <c r="A482"/>
  <c r="B482"/>
  <c r="C482"/>
  <c r="D482"/>
  <c r="A483"/>
  <c r="B483"/>
  <c r="C483"/>
  <c r="D483"/>
  <c r="A484"/>
  <c r="B484"/>
  <c r="C484"/>
  <c r="D484"/>
  <c r="A485"/>
  <c r="B485"/>
  <c r="C485"/>
  <c r="D485"/>
  <c r="A486"/>
  <c r="B486"/>
  <c r="C486"/>
  <c r="D486"/>
  <c r="A487"/>
  <c r="B487"/>
  <c r="C487"/>
  <c r="D487"/>
  <c r="A488"/>
  <c r="B488"/>
  <c r="C488"/>
  <c r="D488"/>
  <c r="A489"/>
  <c r="B489"/>
  <c r="C489"/>
  <c r="D489"/>
  <c r="A492"/>
  <c r="C492"/>
  <c r="F471"/>
  <c r="D471"/>
  <c r="C471"/>
  <c r="B471"/>
  <c r="A471"/>
  <c r="F435"/>
  <c r="F436"/>
  <c r="F437"/>
  <c r="F438"/>
  <c r="F439"/>
  <c r="F440"/>
  <c r="F441"/>
  <c r="F442"/>
  <c r="F443"/>
  <c r="F444"/>
  <c r="F445"/>
  <c r="F446"/>
  <c r="F447"/>
  <c r="F448"/>
  <c r="F449"/>
  <c r="F450"/>
  <c r="F451"/>
  <c r="F452"/>
  <c r="F453"/>
  <c r="F454"/>
  <c r="F455"/>
  <c r="F456"/>
  <c r="F457"/>
  <c r="F458"/>
  <c r="F459"/>
  <c r="F460"/>
  <c r="F461"/>
  <c r="F462"/>
  <c r="F463"/>
  <c r="F464"/>
  <c r="F465"/>
  <c r="F466"/>
  <c r="F467"/>
  <c r="A435"/>
  <c r="B435"/>
  <c r="C435"/>
  <c r="D435"/>
  <c r="A436"/>
  <c r="B436"/>
  <c r="C436"/>
  <c r="D436"/>
  <c r="A437"/>
  <c r="B437"/>
  <c r="C437"/>
  <c r="D437"/>
  <c r="A438"/>
  <c r="B438"/>
  <c r="C438"/>
  <c r="D438"/>
  <c r="A439"/>
  <c r="B439"/>
  <c r="C439"/>
  <c r="D439"/>
  <c r="A440"/>
  <c r="B440"/>
  <c r="C440"/>
  <c r="D440"/>
  <c r="A441"/>
  <c r="B441"/>
  <c r="C441"/>
  <c r="D441"/>
  <c r="A442"/>
  <c r="B442"/>
  <c r="C442"/>
  <c r="D442"/>
  <c r="A443"/>
  <c r="B443"/>
  <c r="C443"/>
  <c r="D443"/>
  <c r="A444"/>
  <c r="B444"/>
  <c r="C444"/>
  <c r="D444"/>
  <c r="A445"/>
  <c r="B445"/>
  <c r="C445"/>
  <c r="D445"/>
  <c r="A446"/>
  <c r="B446"/>
  <c r="C446"/>
  <c r="D446"/>
  <c r="A447"/>
  <c r="B447"/>
  <c r="C447"/>
  <c r="D447"/>
  <c r="A448"/>
  <c r="B448"/>
  <c r="C448"/>
  <c r="D448"/>
  <c r="A449"/>
  <c r="B449"/>
  <c r="C449"/>
  <c r="D449"/>
  <c r="A450"/>
  <c r="B450"/>
  <c r="C450"/>
  <c r="D450"/>
  <c r="A451"/>
  <c r="B451"/>
  <c r="C451"/>
  <c r="D451"/>
  <c r="A452"/>
  <c r="B452"/>
  <c r="C452"/>
  <c r="D452"/>
  <c r="A453"/>
  <c r="B453"/>
  <c r="C453"/>
  <c r="D453"/>
  <c r="A454"/>
  <c r="B454"/>
  <c r="C454"/>
  <c r="D454"/>
  <c r="A455"/>
  <c r="B455"/>
  <c r="C455"/>
  <c r="D455"/>
  <c r="A456"/>
  <c r="B456"/>
  <c r="C456"/>
  <c r="D456"/>
  <c r="A457"/>
  <c r="B457"/>
  <c r="C457"/>
  <c r="D457"/>
  <c r="A458"/>
  <c r="B458"/>
  <c r="C458"/>
  <c r="D458"/>
  <c r="A459"/>
  <c r="B459"/>
  <c r="C459"/>
  <c r="D459"/>
  <c r="A460"/>
  <c r="B460"/>
  <c r="C460"/>
  <c r="D460"/>
  <c r="A461"/>
  <c r="B461"/>
  <c r="C461"/>
  <c r="D461"/>
  <c r="A462"/>
  <c r="B462"/>
  <c r="C462"/>
  <c r="D462"/>
  <c r="A463"/>
  <c r="B463"/>
  <c r="C463"/>
  <c r="D463"/>
  <c r="A464"/>
  <c r="B464"/>
  <c r="C464"/>
  <c r="D464"/>
  <c r="A465"/>
  <c r="B465"/>
  <c r="C465"/>
  <c r="D465"/>
  <c r="A466"/>
  <c r="B466"/>
  <c r="C466"/>
  <c r="D466"/>
  <c r="A467"/>
  <c r="B467"/>
  <c r="C467"/>
  <c r="D467"/>
  <c r="A470"/>
  <c r="C470"/>
  <c r="C434"/>
  <c r="A434"/>
  <c r="C433"/>
  <c r="A433"/>
  <c r="F365"/>
  <c r="F366"/>
  <c r="F367"/>
  <c r="F368"/>
  <c r="F369"/>
  <c r="F370"/>
  <c r="F371"/>
  <c r="F372"/>
  <c r="F373"/>
  <c r="F374"/>
  <c r="F375"/>
  <c r="F376"/>
  <c r="F377"/>
  <c r="F378"/>
  <c r="F379"/>
  <c r="F380"/>
  <c r="F381"/>
  <c r="F382"/>
  <c r="F383"/>
  <c r="F384"/>
  <c r="F385"/>
  <c r="F386"/>
  <c r="F387"/>
  <c r="F388"/>
  <c r="F389"/>
  <c r="F390"/>
  <c r="F391"/>
  <c r="F392"/>
  <c r="F393"/>
  <c r="F394"/>
  <c r="F395"/>
  <c r="F396"/>
  <c r="F397"/>
  <c r="F398"/>
  <c r="F399"/>
  <c r="F400"/>
  <c r="F401"/>
  <c r="F402"/>
  <c r="F403"/>
  <c r="F404"/>
  <c r="F405"/>
  <c r="F406"/>
  <c r="F407"/>
  <c r="F408"/>
  <c r="F409"/>
  <c r="F410"/>
  <c r="F411"/>
  <c r="F412"/>
  <c r="F413"/>
  <c r="F414"/>
  <c r="F415"/>
  <c r="F416"/>
  <c r="F417"/>
  <c r="F418"/>
  <c r="F419"/>
  <c r="F420"/>
  <c r="F421"/>
  <c r="F422"/>
  <c r="F423"/>
  <c r="F424"/>
  <c r="F425"/>
  <c r="F426"/>
  <c r="F427"/>
  <c r="F428"/>
  <c r="F429"/>
  <c r="F430"/>
  <c r="A365"/>
  <c r="B365"/>
  <c r="C365"/>
  <c r="D365"/>
  <c r="A366"/>
  <c r="B366"/>
  <c r="C366"/>
  <c r="D366"/>
  <c r="A367"/>
  <c r="B367"/>
  <c r="C367"/>
  <c r="D367"/>
  <c r="A368"/>
  <c r="B368"/>
  <c r="C368"/>
  <c r="D368"/>
  <c r="A369"/>
  <c r="B369"/>
  <c r="C369"/>
  <c r="D369"/>
  <c r="A370"/>
  <c r="B370"/>
  <c r="C370"/>
  <c r="D370"/>
  <c r="A371"/>
  <c r="B371"/>
  <c r="C371"/>
  <c r="D371"/>
  <c r="A372"/>
  <c r="B372"/>
  <c r="C372"/>
  <c r="D372"/>
  <c r="A373"/>
  <c r="B373"/>
  <c r="C373"/>
  <c r="D373"/>
  <c r="A374"/>
  <c r="B374"/>
  <c r="C374"/>
  <c r="D374"/>
  <c r="A375"/>
  <c r="B375"/>
  <c r="C375"/>
  <c r="D375"/>
  <c r="A376"/>
  <c r="B376"/>
  <c r="C376"/>
  <c r="D376"/>
  <c r="A377"/>
  <c r="B377"/>
  <c r="C377"/>
  <c r="D377"/>
  <c r="A378"/>
  <c r="B378"/>
  <c r="C378"/>
  <c r="D378"/>
  <c r="A379"/>
  <c r="B379"/>
  <c r="C379"/>
  <c r="D379"/>
  <c r="A380"/>
  <c r="B380"/>
  <c r="C380"/>
  <c r="D380"/>
  <c r="A381"/>
  <c r="B381"/>
  <c r="C381"/>
  <c r="D381"/>
  <c r="A382"/>
  <c r="B382"/>
  <c r="C382"/>
  <c r="D382"/>
  <c r="A383"/>
  <c r="B383"/>
  <c r="C383"/>
  <c r="D383"/>
  <c r="A384"/>
  <c r="B384"/>
  <c r="C384"/>
  <c r="D384"/>
  <c r="A385"/>
  <c r="B385"/>
  <c r="C385"/>
  <c r="D385"/>
  <c r="A386"/>
  <c r="B386"/>
  <c r="C386"/>
  <c r="D386"/>
  <c r="A387"/>
  <c r="B387"/>
  <c r="C387"/>
  <c r="D387"/>
  <c r="A388"/>
  <c r="B388"/>
  <c r="C388"/>
  <c r="D388"/>
  <c r="A389"/>
  <c r="B389"/>
  <c r="C389"/>
  <c r="D389"/>
  <c r="A390"/>
  <c r="B390"/>
  <c r="C390"/>
  <c r="D390"/>
  <c r="A391"/>
  <c r="B391"/>
  <c r="C391"/>
  <c r="D391"/>
  <c r="A392"/>
  <c r="B392"/>
  <c r="C392"/>
  <c r="D392"/>
  <c r="A393"/>
  <c r="B393"/>
  <c r="C393"/>
  <c r="D393"/>
  <c r="A394"/>
  <c r="B394"/>
  <c r="C394"/>
  <c r="D394"/>
  <c r="A395"/>
  <c r="B395"/>
  <c r="C395"/>
  <c r="D395"/>
  <c r="A396"/>
  <c r="B396"/>
  <c r="C396"/>
  <c r="D396"/>
  <c r="A397"/>
  <c r="B397"/>
  <c r="C397"/>
  <c r="D397"/>
  <c r="A398"/>
  <c r="B398"/>
  <c r="C398"/>
  <c r="D398"/>
  <c r="A399"/>
  <c r="B399"/>
  <c r="C399"/>
  <c r="D399"/>
  <c r="A400"/>
  <c r="B400"/>
  <c r="C400"/>
  <c r="D400"/>
  <c r="A401"/>
  <c r="B401"/>
  <c r="C401"/>
  <c r="D401"/>
  <c r="A402"/>
  <c r="B402"/>
  <c r="C402"/>
  <c r="D402"/>
  <c r="A403"/>
  <c r="B403"/>
  <c r="C403"/>
  <c r="D403"/>
  <c r="A404"/>
  <c r="B404"/>
  <c r="C404"/>
  <c r="D404"/>
  <c r="A405"/>
  <c r="B405"/>
  <c r="C405"/>
  <c r="D405"/>
  <c r="A406"/>
  <c r="B406"/>
  <c r="C406"/>
  <c r="D406"/>
  <c r="A407"/>
  <c r="B407"/>
  <c r="C407"/>
  <c r="D407"/>
  <c r="A408"/>
  <c r="B408"/>
  <c r="C408"/>
  <c r="D408"/>
  <c r="A409"/>
  <c r="B409"/>
  <c r="C409"/>
  <c r="D409"/>
  <c r="A410"/>
  <c r="B410"/>
  <c r="C410"/>
  <c r="D410"/>
  <c r="A411"/>
  <c r="B411"/>
  <c r="C411"/>
  <c r="D411"/>
  <c r="A412"/>
  <c r="B412"/>
  <c r="C412"/>
  <c r="D412"/>
  <c r="A413"/>
  <c r="B413"/>
  <c r="C413"/>
  <c r="D413"/>
  <c r="A414"/>
  <c r="B414"/>
  <c r="C414"/>
  <c r="D414"/>
  <c r="A415"/>
  <c r="B415"/>
  <c r="C415"/>
  <c r="D415"/>
  <c r="A416"/>
  <c r="B416"/>
  <c r="C416"/>
  <c r="D416"/>
  <c r="A417"/>
  <c r="B417"/>
  <c r="C417"/>
  <c r="D417"/>
  <c r="A418"/>
  <c r="B418"/>
  <c r="C418"/>
  <c r="D418"/>
  <c r="A419"/>
  <c r="B419"/>
  <c r="C419"/>
  <c r="D419"/>
  <c r="A420"/>
  <c r="B420"/>
  <c r="C420"/>
  <c r="D420"/>
  <c r="A421"/>
  <c r="B421"/>
  <c r="C421"/>
  <c r="D421"/>
  <c r="A422"/>
  <c r="B422"/>
  <c r="C422"/>
  <c r="D422"/>
  <c r="A423"/>
  <c r="B423"/>
  <c r="C423"/>
  <c r="D423"/>
  <c r="A424"/>
  <c r="B424"/>
  <c r="C424"/>
  <c r="D424"/>
  <c r="A425"/>
  <c r="B425"/>
  <c r="C425"/>
  <c r="D425"/>
  <c r="A426"/>
  <c r="B426"/>
  <c r="C426"/>
  <c r="D426"/>
  <c r="A427"/>
  <c r="B427"/>
  <c r="C427"/>
  <c r="D427"/>
  <c r="A428"/>
  <c r="B428"/>
  <c r="C428"/>
  <c r="D428"/>
  <c r="A429"/>
  <c r="B429"/>
  <c r="C429"/>
  <c r="D429"/>
  <c r="A430"/>
  <c r="B430"/>
  <c r="C430"/>
  <c r="D430"/>
  <c r="C364"/>
  <c r="A364"/>
  <c r="F302"/>
  <c r="F303"/>
  <c r="F304"/>
  <c r="F305"/>
  <c r="F306"/>
  <c r="F307"/>
  <c r="F308"/>
  <c r="F309"/>
  <c r="F310"/>
  <c r="F311"/>
  <c r="F312"/>
  <c r="F313"/>
  <c r="F314"/>
  <c r="F315"/>
  <c r="F316"/>
  <c r="F317"/>
  <c r="F318"/>
  <c r="F319"/>
  <c r="F320"/>
  <c r="F321"/>
  <c r="F322"/>
  <c r="F323"/>
  <c r="F324"/>
  <c r="F325"/>
  <c r="F326"/>
  <c r="F327"/>
  <c r="F328"/>
  <c r="F329"/>
  <c r="F330"/>
  <c r="F331"/>
  <c r="F332"/>
  <c r="F333"/>
  <c r="F334"/>
  <c r="F335"/>
  <c r="F336"/>
  <c r="F337"/>
  <c r="F338"/>
  <c r="F339"/>
  <c r="F340"/>
  <c r="F341"/>
  <c r="F342"/>
  <c r="F343"/>
  <c r="F344"/>
  <c r="F345"/>
  <c r="F346"/>
  <c r="F347"/>
  <c r="F348"/>
  <c r="F349"/>
  <c r="F350"/>
  <c r="F351"/>
  <c r="F352"/>
  <c r="F353"/>
  <c r="F354"/>
  <c r="F355"/>
  <c r="F356"/>
  <c r="F357"/>
  <c r="F358"/>
  <c r="F359"/>
  <c r="F360"/>
  <c r="F361"/>
  <c r="A302"/>
  <c r="B302"/>
  <c r="C302"/>
  <c r="D302"/>
  <c r="A303"/>
  <c r="B303"/>
  <c r="C303"/>
  <c r="D303"/>
  <c r="A304"/>
  <c r="B304"/>
  <c r="C304"/>
  <c r="D304"/>
  <c r="A305"/>
  <c r="B305"/>
  <c r="C305"/>
  <c r="D305"/>
  <c r="A306"/>
  <c r="B306"/>
  <c r="C306"/>
  <c r="D306"/>
  <c r="A307"/>
  <c r="B307"/>
  <c r="C307"/>
  <c r="D307"/>
  <c r="A308"/>
  <c r="B308"/>
  <c r="C308"/>
  <c r="D308"/>
  <c r="A309"/>
  <c r="B309"/>
  <c r="C309"/>
  <c r="D309"/>
  <c r="A310"/>
  <c r="B310"/>
  <c r="C310"/>
  <c r="D310"/>
  <c r="A311"/>
  <c r="B311"/>
  <c r="C311"/>
  <c r="D311"/>
  <c r="A312"/>
  <c r="B312"/>
  <c r="C312"/>
  <c r="D312"/>
  <c r="A313"/>
  <c r="B313"/>
  <c r="C313"/>
  <c r="D313"/>
  <c r="A314"/>
  <c r="B314"/>
  <c r="C314"/>
  <c r="D314"/>
  <c r="A315"/>
  <c r="B315"/>
  <c r="C315"/>
  <c r="D315"/>
  <c r="A316"/>
  <c r="B316"/>
  <c r="C316"/>
  <c r="D316"/>
  <c r="A317"/>
  <c r="B317"/>
  <c r="C317"/>
  <c r="D317"/>
  <c r="A318"/>
  <c r="B318"/>
  <c r="C318"/>
  <c r="D318"/>
  <c r="A319"/>
  <c r="B319"/>
  <c r="C319"/>
  <c r="D319"/>
  <c r="A320"/>
  <c r="B320"/>
  <c r="C320"/>
  <c r="D320"/>
  <c r="A321"/>
  <c r="B321"/>
  <c r="C321"/>
  <c r="D321"/>
  <c r="A322"/>
  <c r="B322"/>
  <c r="C322"/>
  <c r="D322"/>
  <c r="A323"/>
  <c r="B323"/>
  <c r="C323"/>
  <c r="D323"/>
  <c r="A324"/>
  <c r="B324"/>
  <c r="C324"/>
  <c r="D324"/>
  <c r="A325"/>
  <c r="B325"/>
  <c r="C325"/>
  <c r="D325"/>
  <c r="A326"/>
  <c r="B326"/>
  <c r="C326"/>
  <c r="D326"/>
  <c r="A327"/>
  <c r="B327"/>
  <c r="C327"/>
  <c r="D327"/>
  <c r="A328"/>
  <c r="B328"/>
  <c r="C328"/>
  <c r="D328"/>
  <c r="A329"/>
  <c r="B329"/>
  <c r="C329"/>
  <c r="D329"/>
  <c r="A330"/>
  <c r="B330"/>
  <c r="C330"/>
  <c r="D330"/>
  <c r="A331"/>
  <c r="B331"/>
  <c r="C331"/>
  <c r="D331"/>
  <c r="A332"/>
  <c r="B332"/>
  <c r="C332"/>
  <c r="D332"/>
  <c r="A333"/>
  <c r="B333"/>
  <c r="C333"/>
  <c r="D333"/>
  <c r="A334"/>
  <c r="B334"/>
  <c r="C334"/>
  <c r="D334"/>
  <c r="A335"/>
  <c r="B335"/>
  <c r="C335"/>
  <c r="D335"/>
  <c r="A336"/>
  <c r="B336"/>
  <c r="C336"/>
  <c r="D336"/>
  <c r="A337"/>
  <c r="B337"/>
  <c r="C337"/>
  <c r="D337"/>
  <c r="A338"/>
  <c r="B338"/>
  <c r="C338"/>
  <c r="D338"/>
  <c r="A339"/>
  <c r="B339"/>
  <c r="C339"/>
  <c r="D339"/>
  <c r="A340"/>
  <c r="B340"/>
  <c r="C340"/>
  <c r="D340"/>
  <c r="A341"/>
  <c r="B341"/>
  <c r="C341"/>
  <c r="D341"/>
  <c r="A342"/>
  <c r="B342"/>
  <c r="C342"/>
  <c r="D342"/>
  <c r="A343"/>
  <c r="B343"/>
  <c r="C343"/>
  <c r="D343"/>
  <c r="A344"/>
  <c r="B344"/>
  <c r="C344"/>
  <c r="D344"/>
  <c r="A345"/>
  <c r="B345"/>
  <c r="C345"/>
  <c r="D345"/>
  <c r="A346"/>
  <c r="B346"/>
  <c r="C346"/>
  <c r="D346"/>
  <c r="A347"/>
  <c r="B347"/>
  <c r="C347"/>
  <c r="D347"/>
  <c r="A348"/>
  <c r="B348"/>
  <c r="C348"/>
  <c r="D348"/>
  <c r="A349"/>
  <c r="B349"/>
  <c r="C349"/>
  <c r="D349"/>
  <c r="A350"/>
  <c r="B350"/>
  <c r="C350"/>
  <c r="D350"/>
  <c r="A351"/>
  <c r="B351"/>
  <c r="C351"/>
  <c r="D351"/>
  <c r="A352"/>
  <c r="B352"/>
  <c r="C352"/>
  <c r="D352"/>
  <c r="A353"/>
  <c r="B353"/>
  <c r="C353"/>
  <c r="D353"/>
  <c r="A354"/>
  <c r="B354"/>
  <c r="C354"/>
  <c r="D354"/>
  <c r="A355"/>
  <c r="B355"/>
  <c r="C355"/>
  <c r="D355"/>
  <c r="A356"/>
  <c r="B356"/>
  <c r="C356"/>
  <c r="D356"/>
  <c r="A357"/>
  <c r="B357"/>
  <c r="C357"/>
  <c r="D357"/>
  <c r="A358"/>
  <c r="B358"/>
  <c r="C358"/>
  <c r="D358"/>
  <c r="A359"/>
  <c r="B359"/>
  <c r="C359"/>
  <c r="D359"/>
  <c r="A360"/>
  <c r="B360"/>
  <c r="C360"/>
  <c r="D360"/>
  <c r="A361"/>
  <c r="B361"/>
  <c r="C361"/>
  <c r="D361"/>
  <c r="C301"/>
  <c r="A301"/>
  <c r="F218"/>
  <c r="F219"/>
  <c r="F220"/>
  <c r="F221"/>
  <c r="F222"/>
  <c r="F223"/>
  <c r="F224"/>
  <c r="F225"/>
  <c r="F226"/>
  <c r="F227"/>
  <c r="F228"/>
  <c r="F229"/>
  <c r="F230"/>
  <c r="F231"/>
  <c r="F232"/>
  <c r="F233"/>
  <c r="F234"/>
  <c r="F235"/>
  <c r="F236"/>
  <c r="F237"/>
  <c r="F238"/>
  <c r="F239"/>
  <c r="F240"/>
  <c r="F241"/>
  <c r="F242"/>
  <c r="F243"/>
  <c r="F244"/>
  <c r="F245"/>
  <c r="F246"/>
  <c r="F247"/>
  <c r="F248"/>
  <c r="F249"/>
  <c r="F250"/>
  <c r="F251"/>
  <c r="F252"/>
  <c r="F253"/>
  <c r="F254"/>
  <c r="F255"/>
  <c r="F256"/>
  <c r="F257"/>
  <c r="F258"/>
  <c r="F259"/>
  <c r="F260"/>
  <c r="F261"/>
  <c r="F262"/>
  <c r="F263"/>
  <c r="F264"/>
  <c r="F265"/>
  <c r="F266"/>
  <c r="F267"/>
  <c r="F268"/>
  <c r="F269"/>
  <c r="F270"/>
  <c r="F271"/>
  <c r="F272"/>
  <c r="F273"/>
  <c r="F274"/>
  <c r="F275"/>
  <c r="F276"/>
  <c r="F277"/>
  <c r="F278"/>
  <c r="F279"/>
  <c r="F280"/>
  <c r="F281"/>
  <c r="F282"/>
  <c r="F283"/>
  <c r="F284"/>
  <c r="F285"/>
  <c r="F286"/>
  <c r="F287"/>
  <c r="F288"/>
  <c r="F289"/>
  <c r="F290"/>
  <c r="F291"/>
  <c r="F292"/>
  <c r="F293"/>
  <c r="F294"/>
  <c r="F295"/>
  <c r="F296"/>
  <c r="F297"/>
  <c r="F298"/>
  <c r="F213"/>
  <c r="F214"/>
  <c r="F215"/>
  <c r="F216"/>
  <c r="F217"/>
  <c r="A213"/>
  <c r="B213"/>
  <c r="C213"/>
  <c r="D213"/>
  <c r="A214"/>
  <c r="B214"/>
  <c r="C214"/>
  <c r="D214"/>
  <c r="A215"/>
  <c r="B215"/>
  <c r="C215"/>
  <c r="D215"/>
  <c r="A216"/>
  <c r="B216"/>
  <c r="C216"/>
  <c r="D216"/>
  <c r="A217"/>
  <c r="B217"/>
  <c r="C217"/>
  <c r="D217"/>
  <c r="A218"/>
  <c r="B218"/>
  <c r="C218"/>
  <c r="D218"/>
  <c r="A219"/>
  <c r="B219"/>
  <c r="C219"/>
  <c r="D219"/>
  <c r="A220"/>
  <c r="B220"/>
  <c r="C220"/>
  <c r="D220"/>
  <c r="A221"/>
  <c r="B221"/>
  <c r="C221"/>
  <c r="D221"/>
  <c r="A222"/>
  <c r="B222"/>
  <c r="C222"/>
  <c r="D222"/>
  <c r="A223"/>
  <c r="B223"/>
  <c r="C223"/>
  <c r="D223"/>
  <c r="A224"/>
  <c r="B224"/>
  <c r="C224"/>
  <c r="D224"/>
  <c r="A225"/>
  <c r="B225"/>
  <c r="C225"/>
  <c r="D225"/>
  <c r="A226"/>
  <c r="B226"/>
  <c r="C226"/>
  <c r="D226"/>
  <c r="A227"/>
  <c r="B227"/>
  <c r="C227"/>
  <c r="D227"/>
  <c r="A228"/>
  <c r="B228"/>
  <c r="C228"/>
  <c r="D228"/>
  <c r="A229"/>
  <c r="B229"/>
  <c r="C229"/>
  <c r="D229"/>
  <c r="A230"/>
  <c r="B230"/>
  <c r="C230"/>
  <c r="D230"/>
  <c r="A231"/>
  <c r="B231"/>
  <c r="C231"/>
  <c r="D231"/>
  <c r="A232"/>
  <c r="B232"/>
  <c r="C232"/>
  <c r="D232"/>
  <c r="A233"/>
  <c r="B233"/>
  <c r="C233"/>
  <c r="D233"/>
  <c r="A234"/>
  <c r="B234"/>
  <c r="C234"/>
  <c r="D234"/>
  <c r="A235"/>
  <c r="B235"/>
  <c r="C235"/>
  <c r="D235"/>
  <c r="A236"/>
  <c r="B236"/>
  <c r="C236"/>
  <c r="D236"/>
  <c r="A237"/>
  <c r="B237"/>
  <c r="C237"/>
  <c r="D237"/>
  <c r="A238"/>
  <c r="B238"/>
  <c r="C238"/>
  <c r="D238"/>
  <c r="A239"/>
  <c r="B239"/>
  <c r="C239"/>
  <c r="D239"/>
  <c r="A240"/>
  <c r="B240"/>
  <c r="C240"/>
  <c r="D240"/>
  <c r="A241"/>
  <c r="B241"/>
  <c r="C241"/>
  <c r="D241"/>
  <c r="A242"/>
  <c r="B242"/>
  <c r="C242"/>
  <c r="D242"/>
  <c r="A243"/>
  <c r="B243"/>
  <c r="C243"/>
  <c r="D243"/>
  <c r="A244"/>
  <c r="B244"/>
  <c r="C244"/>
  <c r="D244"/>
  <c r="A245"/>
  <c r="B245"/>
  <c r="C245"/>
  <c r="D245"/>
  <c r="A246"/>
  <c r="B246"/>
  <c r="C246"/>
  <c r="D246"/>
  <c r="A247"/>
  <c r="B247"/>
  <c r="C247"/>
  <c r="D247"/>
  <c r="A248"/>
  <c r="B248"/>
  <c r="C248"/>
  <c r="D248"/>
  <c r="A249"/>
  <c r="B249"/>
  <c r="C249"/>
  <c r="D249"/>
  <c r="A250"/>
  <c r="B250"/>
  <c r="C250"/>
  <c r="D250"/>
  <c r="A251"/>
  <c r="B251"/>
  <c r="C251"/>
  <c r="D251"/>
  <c r="A252"/>
  <c r="B252"/>
  <c r="C252"/>
  <c r="D252"/>
  <c r="A253"/>
  <c r="B253"/>
  <c r="C253"/>
  <c r="D253"/>
  <c r="A254"/>
  <c r="B254"/>
  <c r="C254"/>
  <c r="D254"/>
  <c r="A255"/>
  <c r="B255"/>
  <c r="C255"/>
  <c r="D255"/>
  <c r="A256"/>
  <c r="B256"/>
  <c r="C256"/>
  <c r="D256"/>
  <c r="A257"/>
  <c r="B257"/>
  <c r="C257"/>
  <c r="D257"/>
  <c r="A258"/>
  <c r="B258"/>
  <c r="C258"/>
  <c r="D258"/>
  <c r="A259"/>
  <c r="B259"/>
  <c r="C259"/>
  <c r="D259"/>
  <c r="A260"/>
  <c r="B260"/>
  <c r="C260"/>
  <c r="D260"/>
  <c r="A261"/>
  <c r="B261"/>
  <c r="C261"/>
  <c r="D261"/>
  <c r="A262"/>
  <c r="B262"/>
  <c r="C262"/>
  <c r="D262"/>
  <c r="A263"/>
  <c r="B263"/>
  <c r="C263"/>
  <c r="D263"/>
  <c r="A264"/>
  <c r="B264"/>
  <c r="C264"/>
  <c r="D264"/>
  <c r="A265"/>
  <c r="B265"/>
  <c r="C265"/>
  <c r="D265"/>
  <c r="A266"/>
  <c r="B266"/>
  <c r="C266"/>
  <c r="D266"/>
  <c r="A267"/>
  <c r="B267"/>
  <c r="C267"/>
  <c r="D267"/>
  <c r="A268"/>
  <c r="B268"/>
  <c r="C268"/>
  <c r="D268"/>
  <c r="A269"/>
  <c r="B269"/>
  <c r="C269"/>
  <c r="D269"/>
  <c r="A270"/>
  <c r="B270"/>
  <c r="C270"/>
  <c r="D270"/>
  <c r="A271"/>
  <c r="B271"/>
  <c r="C271"/>
  <c r="D271"/>
  <c r="A272"/>
  <c r="B272"/>
  <c r="C272"/>
  <c r="D272"/>
  <c r="A273"/>
  <c r="B273"/>
  <c r="C273"/>
  <c r="D273"/>
  <c r="A274"/>
  <c r="B274"/>
  <c r="C274"/>
  <c r="D274"/>
  <c r="A275"/>
  <c r="B275"/>
  <c r="C275"/>
  <c r="D275"/>
  <c r="A276"/>
  <c r="B276"/>
  <c r="C276"/>
  <c r="D276"/>
  <c r="A277"/>
  <c r="B277"/>
  <c r="C277"/>
  <c r="D277"/>
  <c r="A278"/>
  <c r="B278"/>
  <c r="C278"/>
  <c r="D278"/>
  <c r="A279"/>
  <c r="B279"/>
  <c r="C279"/>
  <c r="D279"/>
  <c r="A280"/>
  <c r="B280"/>
  <c r="C280"/>
  <c r="D280"/>
  <c r="A281"/>
  <c r="B281"/>
  <c r="C281"/>
  <c r="D281"/>
  <c r="A282"/>
  <c r="B282"/>
  <c r="C282"/>
  <c r="D282"/>
  <c r="A283"/>
  <c r="B283"/>
  <c r="C283"/>
  <c r="D283"/>
  <c r="A284"/>
  <c r="B284"/>
  <c r="C284"/>
  <c r="D284"/>
  <c r="A285"/>
  <c r="B285"/>
  <c r="C285"/>
  <c r="D285"/>
  <c r="A286"/>
  <c r="B286"/>
  <c r="C286"/>
  <c r="D286"/>
  <c r="A287"/>
  <c r="B287"/>
  <c r="C287"/>
  <c r="D287"/>
  <c r="A288"/>
  <c r="B288"/>
  <c r="C288"/>
  <c r="D288"/>
  <c r="A289"/>
  <c r="B289"/>
  <c r="C289"/>
  <c r="D289"/>
  <c r="A290"/>
  <c r="B290"/>
  <c r="C290"/>
  <c r="D290"/>
  <c r="A291"/>
  <c r="B291"/>
  <c r="C291"/>
  <c r="D291"/>
  <c r="A292"/>
  <c r="B292"/>
  <c r="C292"/>
  <c r="D292"/>
  <c r="A293"/>
  <c r="B293"/>
  <c r="C293"/>
  <c r="D293"/>
  <c r="A294"/>
  <c r="B294"/>
  <c r="C294"/>
  <c r="D294"/>
  <c r="A295"/>
  <c r="B295"/>
  <c r="C295"/>
  <c r="D295"/>
  <c r="A296"/>
  <c r="B296"/>
  <c r="C296"/>
  <c r="D296"/>
  <c r="A297"/>
  <c r="B297"/>
  <c r="C297"/>
  <c r="D297"/>
  <c r="A298"/>
  <c r="B298"/>
  <c r="C298"/>
  <c r="D298"/>
  <c r="C212"/>
  <c r="A212"/>
  <c r="F207"/>
  <c r="F208"/>
  <c r="A207"/>
  <c r="B207"/>
  <c r="C207"/>
  <c r="D207"/>
  <c r="A208"/>
  <c r="B208"/>
  <c r="C208"/>
  <c r="D208"/>
  <c r="F206"/>
  <c r="D206"/>
  <c r="C206"/>
  <c r="B206"/>
  <c r="A206"/>
  <c r="F191"/>
  <c r="F192"/>
  <c r="F193"/>
  <c r="F194"/>
  <c r="F195"/>
  <c r="F196"/>
  <c r="F197"/>
  <c r="F198"/>
  <c r="F199"/>
  <c r="F200"/>
  <c r="F201"/>
  <c r="F202"/>
  <c r="A191"/>
  <c r="B191"/>
  <c r="C191"/>
  <c r="D191"/>
  <c r="A192"/>
  <c r="B192"/>
  <c r="C192"/>
  <c r="D192"/>
  <c r="A193"/>
  <c r="B193"/>
  <c r="C193"/>
  <c r="D193"/>
  <c r="A194"/>
  <c r="B194"/>
  <c r="C194"/>
  <c r="D194"/>
  <c r="A195"/>
  <c r="B195"/>
  <c r="C195"/>
  <c r="D195"/>
  <c r="A196"/>
  <c r="B196"/>
  <c r="C196"/>
  <c r="D196"/>
  <c r="A197"/>
  <c r="B197"/>
  <c r="C197"/>
  <c r="D197"/>
  <c r="A198"/>
  <c r="B198"/>
  <c r="C198"/>
  <c r="D198"/>
  <c r="A199"/>
  <c r="B199"/>
  <c r="C199"/>
  <c r="D199"/>
  <c r="A200"/>
  <c r="B200"/>
  <c r="C200"/>
  <c r="D200"/>
  <c r="A201"/>
  <c r="B201"/>
  <c r="C201"/>
  <c r="D201"/>
  <c r="A202"/>
  <c r="B202"/>
  <c r="C202"/>
  <c r="D202"/>
  <c r="A205"/>
  <c r="C205"/>
  <c r="F190"/>
  <c r="D190"/>
  <c r="C190"/>
  <c r="B190"/>
  <c r="A190"/>
  <c r="C189"/>
  <c r="A189"/>
  <c r="C188"/>
  <c r="A188"/>
  <c r="F149"/>
  <c r="F150"/>
  <c r="F151"/>
  <c r="F152"/>
  <c r="F153"/>
  <c r="F154"/>
  <c r="F155"/>
  <c r="F156"/>
  <c r="F157"/>
  <c r="F158"/>
  <c r="F159"/>
  <c r="F160"/>
  <c r="F161"/>
  <c r="F162"/>
  <c r="F163"/>
  <c r="F164"/>
  <c r="F165"/>
  <c r="F166"/>
  <c r="F167"/>
  <c r="F168"/>
  <c r="F169"/>
  <c r="F170"/>
  <c r="F171"/>
  <c r="F172"/>
  <c r="F173"/>
  <c r="F174"/>
  <c r="F175"/>
  <c r="F176"/>
  <c r="F177"/>
  <c r="F178"/>
  <c r="F179"/>
  <c r="F180"/>
  <c r="F181"/>
  <c r="F182"/>
  <c r="F183"/>
  <c r="F184"/>
  <c r="F185"/>
  <c r="A149"/>
  <c r="B149"/>
  <c r="C149"/>
  <c r="D149"/>
  <c r="A150"/>
  <c r="B150"/>
  <c r="C150"/>
  <c r="D150"/>
  <c r="A151"/>
  <c r="B151"/>
  <c r="C151"/>
  <c r="D151"/>
  <c r="A152"/>
  <c r="B152"/>
  <c r="C152"/>
  <c r="D152"/>
  <c r="A153"/>
  <c r="B153"/>
  <c r="C153"/>
  <c r="D153"/>
  <c r="A154"/>
  <c r="B154"/>
  <c r="C154"/>
  <c r="D154"/>
  <c r="A155"/>
  <c r="B155"/>
  <c r="C155"/>
  <c r="D155"/>
  <c r="A156"/>
  <c r="B156"/>
  <c r="C156"/>
  <c r="D156"/>
  <c r="A157"/>
  <c r="B157"/>
  <c r="C157"/>
  <c r="D157"/>
  <c r="A158"/>
  <c r="B158"/>
  <c r="C158"/>
  <c r="D158"/>
  <c r="A159"/>
  <c r="B159"/>
  <c r="C159"/>
  <c r="D159"/>
  <c r="A160"/>
  <c r="B160"/>
  <c r="C160"/>
  <c r="D160"/>
  <c r="A161"/>
  <c r="B161"/>
  <c r="C161"/>
  <c r="D161"/>
  <c r="A162"/>
  <c r="B162"/>
  <c r="C162"/>
  <c r="D162"/>
  <c r="A163"/>
  <c r="B163"/>
  <c r="C163"/>
  <c r="D163"/>
  <c r="A164"/>
  <c r="B164"/>
  <c r="C164"/>
  <c r="D164"/>
  <c r="A165"/>
  <c r="B165"/>
  <c r="C165"/>
  <c r="D165"/>
  <c r="A166"/>
  <c r="B166"/>
  <c r="C166"/>
  <c r="D166"/>
  <c r="A167"/>
  <c r="B167"/>
  <c r="C167"/>
  <c r="D167"/>
  <c r="A168"/>
  <c r="B168"/>
  <c r="C168"/>
  <c r="D168"/>
  <c r="A169"/>
  <c r="B169"/>
  <c r="C169"/>
  <c r="D169"/>
  <c r="A170"/>
  <c r="B170"/>
  <c r="C170"/>
  <c r="D170"/>
  <c r="A171"/>
  <c r="B171"/>
  <c r="C171"/>
  <c r="D171"/>
  <c r="A172"/>
  <c r="B172"/>
  <c r="C172"/>
  <c r="D172"/>
  <c r="A173"/>
  <c r="B173"/>
  <c r="C173"/>
  <c r="D173"/>
  <c r="A174"/>
  <c r="B174"/>
  <c r="C174"/>
  <c r="D174"/>
  <c r="A175"/>
  <c r="B175"/>
  <c r="C175"/>
  <c r="D175"/>
  <c r="A176"/>
  <c r="B176"/>
  <c r="C176"/>
  <c r="D176"/>
  <c r="A177"/>
  <c r="B177"/>
  <c r="C177"/>
  <c r="D177"/>
  <c r="A178"/>
  <c r="B178"/>
  <c r="C178"/>
  <c r="D178"/>
  <c r="A179"/>
  <c r="B179"/>
  <c r="C179"/>
  <c r="D179"/>
  <c r="A180"/>
  <c r="B180"/>
  <c r="C180"/>
  <c r="D180"/>
  <c r="A181"/>
  <c r="B181"/>
  <c r="C181"/>
  <c r="D181"/>
  <c r="A182"/>
  <c r="B182"/>
  <c r="C182"/>
  <c r="D182"/>
  <c r="A183"/>
  <c r="B183"/>
  <c r="C183"/>
  <c r="D183"/>
  <c r="A184"/>
  <c r="B184"/>
  <c r="C184"/>
  <c r="D184"/>
  <c r="A185"/>
  <c r="B185"/>
  <c r="C185"/>
  <c r="D185"/>
  <c r="C148"/>
  <c r="A148"/>
  <c r="F104"/>
  <c r="F105"/>
  <c r="F106"/>
  <c r="F107"/>
  <c r="F108"/>
  <c r="F109"/>
  <c r="F110"/>
  <c r="F111"/>
  <c r="F112"/>
  <c r="F113"/>
  <c r="F114"/>
  <c r="F115"/>
  <c r="F116"/>
  <c r="F117"/>
  <c r="F118"/>
  <c r="F119"/>
  <c r="F120"/>
  <c r="F121"/>
  <c r="F122"/>
  <c r="F123"/>
  <c r="F124"/>
  <c r="F125"/>
  <c r="F126"/>
  <c r="F127"/>
  <c r="F128"/>
  <c r="F129"/>
  <c r="F132"/>
  <c r="F133"/>
  <c r="F134"/>
  <c r="F135"/>
  <c r="F136"/>
  <c r="F137"/>
  <c r="F138"/>
  <c r="F139"/>
  <c r="F140"/>
  <c r="F141"/>
  <c r="F142"/>
  <c r="F143"/>
  <c r="F144"/>
  <c r="F145"/>
  <c r="A104"/>
  <c r="B104"/>
  <c r="C104"/>
  <c r="D104"/>
  <c r="A105"/>
  <c r="B105"/>
  <c r="C105"/>
  <c r="D105"/>
  <c r="A106"/>
  <c r="B106"/>
  <c r="C106"/>
  <c r="D106"/>
  <c r="A107"/>
  <c r="B107"/>
  <c r="C107"/>
  <c r="D107"/>
  <c r="A108"/>
  <c r="B108"/>
  <c r="C108"/>
  <c r="D108"/>
  <c r="A109"/>
  <c r="B109"/>
  <c r="C109"/>
  <c r="D109"/>
  <c r="A110"/>
  <c r="B110"/>
  <c r="C110"/>
  <c r="D110"/>
  <c r="A111"/>
  <c r="B111"/>
  <c r="C111"/>
  <c r="D111"/>
  <c r="A112"/>
  <c r="B112"/>
  <c r="C112"/>
  <c r="D112"/>
  <c r="A113"/>
  <c r="B113"/>
  <c r="C113"/>
  <c r="D113"/>
  <c r="A114"/>
  <c r="B114"/>
  <c r="C114"/>
  <c r="D114"/>
  <c r="A115"/>
  <c r="B115"/>
  <c r="C115"/>
  <c r="D115"/>
  <c r="A116"/>
  <c r="B116"/>
  <c r="C116"/>
  <c r="D116"/>
  <c r="A117"/>
  <c r="B117"/>
  <c r="C117"/>
  <c r="D117"/>
  <c r="A118"/>
  <c r="B118"/>
  <c r="C118"/>
  <c r="D118"/>
  <c r="A119"/>
  <c r="B119"/>
  <c r="C119"/>
  <c r="D119"/>
  <c r="A120"/>
  <c r="B120"/>
  <c r="C120"/>
  <c r="D120"/>
  <c r="A121"/>
  <c r="B121"/>
  <c r="C121"/>
  <c r="D121"/>
  <c r="A122"/>
  <c r="B122"/>
  <c r="C122"/>
  <c r="D122"/>
  <c r="A123"/>
  <c r="B123"/>
  <c r="C123"/>
  <c r="D123"/>
  <c r="A124"/>
  <c r="B124"/>
  <c r="C124"/>
  <c r="D124"/>
  <c r="A125"/>
  <c r="B125"/>
  <c r="C125"/>
  <c r="D125"/>
  <c r="A126"/>
  <c r="B126"/>
  <c r="C126"/>
  <c r="D126"/>
  <c r="A127"/>
  <c r="B127"/>
  <c r="C127"/>
  <c r="D127"/>
  <c r="A128"/>
  <c r="B128"/>
  <c r="C128"/>
  <c r="D128"/>
  <c r="A129"/>
  <c r="B129"/>
  <c r="C129"/>
  <c r="D129"/>
  <c r="A132"/>
  <c r="B132"/>
  <c r="C132"/>
  <c r="D132"/>
  <c r="A133"/>
  <c r="B133"/>
  <c r="C133"/>
  <c r="D133"/>
  <c r="A134"/>
  <c r="B134"/>
  <c r="C134"/>
  <c r="D134"/>
  <c r="A135"/>
  <c r="B135"/>
  <c r="C135"/>
  <c r="D135"/>
  <c r="A136"/>
  <c r="B136"/>
  <c r="C136"/>
  <c r="D136"/>
  <c r="A137"/>
  <c r="B137"/>
  <c r="C137"/>
  <c r="D137"/>
  <c r="A138"/>
  <c r="B138"/>
  <c r="C138"/>
  <c r="D138"/>
  <c r="A139"/>
  <c r="B139"/>
  <c r="C139"/>
  <c r="D139"/>
  <c r="A140"/>
  <c r="B140"/>
  <c r="C140"/>
  <c r="D140"/>
  <c r="A141"/>
  <c r="B141"/>
  <c r="C141"/>
  <c r="D141"/>
  <c r="A142"/>
  <c r="B142"/>
  <c r="C142"/>
  <c r="D142"/>
  <c r="A143"/>
  <c r="B143"/>
  <c r="C143"/>
  <c r="D143"/>
  <c r="A144"/>
  <c r="B144"/>
  <c r="C144"/>
  <c r="D144"/>
  <c r="A145"/>
  <c r="B145"/>
  <c r="C145"/>
  <c r="D145"/>
  <c r="C103"/>
  <c r="A103"/>
  <c r="F93"/>
  <c r="F94"/>
  <c r="F95"/>
  <c r="F96"/>
  <c r="F99"/>
  <c r="F100"/>
  <c r="A93"/>
  <c r="B93"/>
  <c r="C93"/>
  <c r="D93"/>
  <c r="A94"/>
  <c r="B94"/>
  <c r="C94"/>
  <c r="D94"/>
  <c r="A95"/>
  <c r="B95"/>
  <c r="C95"/>
  <c r="D95"/>
  <c r="A96"/>
  <c r="B96"/>
  <c r="C96"/>
  <c r="D96"/>
  <c r="A99"/>
  <c r="B99"/>
  <c r="C99"/>
  <c r="D99"/>
  <c r="A100"/>
  <c r="B100"/>
  <c r="C100"/>
  <c r="D100"/>
  <c r="C92"/>
  <c r="A92"/>
  <c r="F73"/>
  <c r="F74"/>
  <c r="F75"/>
  <c r="F76"/>
  <c r="F77"/>
  <c r="F78"/>
  <c r="F79"/>
  <c r="F80"/>
  <c r="F81"/>
  <c r="F82"/>
  <c r="F83"/>
  <c r="F84"/>
  <c r="F85"/>
  <c r="F88"/>
  <c r="F89"/>
  <c r="A73"/>
  <c r="B73"/>
  <c r="C73"/>
  <c r="D73"/>
  <c r="A74"/>
  <c r="B74"/>
  <c r="C74"/>
  <c r="D74"/>
  <c r="A75"/>
  <c r="B75"/>
  <c r="C75"/>
  <c r="D75"/>
  <c r="A76"/>
  <c r="B76"/>
  <c r="C76"/>
  <c r="D76"/>
  <c r="A77"/>
  <c r="B77"/>
  <c r="C77"/>
  <c r="D77"/>
  <c r="A78"/>
  <c r="B78"/>
  <c r="C78"/>
  <c r="D78"/>
  <c r="A79"/>
  <c r="B79"/>
  <c r="C79"/>
  <c r="D79"/>
  <c r="A80"/>
  <c r="B80"/>
  <c r="C80"/>
  <c r="D80"/>
  <c r="A81"/>
  <c r="B81"/>
  <c r="C81"/>
  <c r="D81"/>
  <c r="A82"/>
  <c r="B82"/>
  <c r="C82"/>
  <c r="D82"/>
  <c r="A83"/>
  <c r="B83"/>
  <c r="C83"/>
  <c r="D83"/>
  <c r="A84"/>
  <c r="B84"/>
  <c r="C84"/>
  <c r="D84"/>
  <c r="A85"/>
  <c r="B85"/>
  <c r="C85"/>
  <c r="D85"/>
  <c r="A88"/>
  <c r="B88"/>
  <c r="C88"/>
  <c r="D88"/>
  <c r="A89"/>
  <c r="B89"/>
  <c r="C89"/>
  <c r="D89"/>
  <c r="C72"/>
  <c r="A72"/>
  <c r="F63"/>
  <c r="D63"/>
  <c r="C63"/>
  <c r="B63"/>
  <c r="A63"/>
  <c r="C62"/>
  <c r="A62"/>
  <c r="F59"/>
  <c r="F58"/>
  <c r="F57"/>
  <c r="F56"/>
  <c r="F55"/>
  <c r="D59"/>
  <c r="D58"/>
  <c r="D57"/>
  <c r="D56"/>
  <c r="D55"/>
  <c r="C59"/>
  <c r="C58"/>
  <c r="C57"/>
  <c r="C56"/>
  <c r="C55"/>
  <c r="A56"/>
  <c r="A57"/>
  <c r="A58"/>
  <c r="A59"/>
  <c r="A55"/>
  <c r="B56"/>
  <c r="B57"/>
  <c r="B58"/>
  <c r="B59"/>
  <c r="B55"/>
  <c r="C54"/>
  <c r="A54"/>
  <c r="F45"/>
  <c r="F46"/>
  <c r="F47"/>
  <c r="F48"/>
  <c r="F49"/>
  <c r="F50"/>
  <c r="F51"/>
  <c r="A35"/>
  <c r="B35"/>
  <c r="C35"/>
  <c r="D35"/>
  <c r="A45"/>
  <c r="B45"/>
  <c r="C45"/>
  <c r="D45"/>
  <c r="A46"/>
  <c r="B46"/>
  <c r="C46"/>
  <c r="D46"/>
  <c r="A47"/>
  <c r="B47"/>
  <c r="C47"/>
  <c r="D47"/>
  <c r="A48"/>
  <c r="B48"/>
  <c r="C48"/>
  <c r="D48"/>
  <c r="A49"/>
  <c r="B49"/>
  <c r="C49"/>
  <c r="D49"/>
  <c r="A50"/>
  <c r="B50"/>
  <c r="C50"/>
  <c r="D50"/>
  <c r="A51"/>
  <c r="B51"/>
  <c r="C51"/>
  <c r="D51"/>
  <c r="C34"/>
  <c r="A34"/>
  <c r="A30" l="1"/>
  <c r="E26" i="104" l="1"/>
  <c r="F221"/>
  <c r="F222"/>
  <c r="F231"/>
  <c r="F232"/>
  <c r="F153" l="1"/>
  <c r="F152"/>
  <c r="F104"/>
  <c r="F245"/>
  <c r="F218" l="1"/>
  <c r="F220"/>
  <c r="F219"/>
  <c r="F116"/>
  <c r="F117"/>
  <c r="F92" l="1"/>
  <c r="F387"/>
  <c r="F361"/>
  <c r="F348"/>
  <c r="F349"/>
  <c r="F200"/>
  <c r="F201"/>
  <c r="F202"/>
  <c r="F249"/>
  <c r="F250"/>
  <c r="F251"/>
  <c r="F252"/>
  <c r="F253"/>
  <c r="F254"/>
  <c r="F255"/>
  <c r="F256"/>
  <c r="F257"/>
  <c r="F258"/>
  <c r="F259"/>
  <c r="F260"/>
  <c r="F261"/>
  <c r="F262"/>
  <c r="F263"/>
  <c r="F264"/>
  <c r="F265"/>
  <c r="F266"/>
  <c r="F267"/>
  <c r="F268"/>
  <c r="F269"/>
  <c r="F270"/>
  <c r="F271"/>
  <c r="F198"/>
  <c r="F199"/>
  <c r="F125"/>
  <c r="F123"/>
  <c r="F124"/>
  <c r="F122"/>
  <c r="F165"/>
  <c r="F166"/>
  <c r="F385"/>
  <c r="F386"/>
  <c r="F384"/>
  <c r="F365"/>
  <c r="F366"/>
  <c r="F367"/>
  <c r="F368"/>
  <c r="F369"/>
  <c r="F370"/>
  <c r="F371"/>
  <c r="F372"/>
  <c r="F373"/>
  <c r="F230" l="1"/>
  <c r="F236"/>
  <c r="F237"/>
  <c r="F238"/>
  <c r="F239"/>
  <c r="F240"/>
  <c r="F241"/>
  <c r="F242"/>
  <c r="F243"/>
  <c r="F214"/>
  <c r="F209"/>
  <c r="F210"/>
  <c r="F211"/>
  <c r="F212"/>
  <c r="F213"/>
  <c r="F226"/>
  <c r="F229"/>
  <c r="F227"/>
  <c r="F228"/>
  <c r="F208"/>
  <c r="F164"/>
  <c r="F196"/>
  <c r="F197"/>
  <c r="F50"/>
  <c r="F49"/>
  <c r="F48"/>
  <c r="F391" l="1"/>
  <c r="F354"/>
  <c r="F355"/>
  <c r="F356"/>
  <c r="F357"/>
  <c r="F358"/>
  <c r="F359"/>
  <c r="F360"/>
  <c r="F353"/>
  <c r="F294"/>
  <c r="F295"/>
  <c r="F296"/>
  <c r="F297"/>
  <c r="F299"/>
  <c r="F300"/>
  <c r="F301"/>
  <c r="F302"/>
  <c r="F303"/>
  <c r="F304"/>
  <c r="F305"/>
  <c r="F306"/>
  <c r="F307"/>
  <c r="F308"/>
  <c r="F309"/>
  <c r="F310"/>
  <c r="F311"/>
  <c r="F312"/>
  <c r="F313"/>
  <c r="F314"/>
  <c r="F315"/>
  <c r="F316"/>
  <c r="F317"/>
  <c r="F318"/>
  <c r="F319"/>
  <c r="F320"/>
  <c r="F321"/>
  <c r="F322"/>
  <c r="F323"/>
  <c r="F324"/>
  <c r="F325"/>
  <c r="F326"/>
  <c r="F327"/>
  <c r="F328"/>
  <c r="F329"/>
  <c r="F330"/>
  <c r="F331"/>
  <c r="F332"/>
  <c r="F333"/>
  <c r="F334"/>
  <c r="F335"/>
  <c r="F336"/>
  <c r="F337"/>
  <c r="F338"/>
  <c r="F339"/>
  <c r="F340"/>
  <c r="F341"/>
  <c r="F342"/>
  <c r="F343"/>
  <c r="F344"/>
  <c r="F345"/>
  <c r="F346"/>
  <c r="F347"/>
  <c r="F192"/>
  <c r="F193"/>
  <c r="F194"/>
  <c r="F195"/>
  <c r="F191"/>
  <c r="F180"/>
  <c r="F176"/>
  <c r="F186"/>
  <c r="F184"/>
  <c r="F185"/>
  <c r="F175"/>
  <c r="F174"/>
  <c r="F172"/>
  <c r="F173"/>
  <c r="F171"/>
  <c r="F150"/>
  <c r="F151"/>
  <c r="F141" l="1"/>
  <c r="F134"/>
  <c r="F135"/>
  <c r="F136"/>
  <c r="F137"/>
  <c r="F138"/>
  <c r="F139"/>
  <c r="F140"/>
  <c r="F131"/>
  <c r="F132"/>
  <c r="F145"/>
  <c r="F146"/>
  <c r="F147"/>
  <c r="F148"/>
  <c r="F149"/>
  <c r="F157"/>
  <c r="F158"/>
  <c r="F159"/>
  <c r="F160"/>
  <c r="F162"/>
  <c r="F163"/>
  <c r="F108"/>
  <c r="F109"/>
  <c r="F110"/>
  <c r="F111"/>
  <c r="F112"/>
  <c r="F113"/>
  <c r="F40" l="1"/>
  <c r="F41"/>
  <c r="F42"/>
  <c r="F43"/>
  <c r="F44"/>
  <c r="A7" i="36" l="1"/>
  <c r="A6"/>
  <c r="E18" i="104"/>
  <c r="E9"/>
  <c r="G98" l="1"/>
  <c r="H98" s="1"/>
  <c r="G69"/>
  <c r="H69" s="1"/>
  <c r="G103"/>
  <c r="H103" s="1"/>
  <c r="G281"/>
  <c r="H281" s="1"/>
  <c r="G279"/>
  <c r="H279" s="1"/>
  <c r="G278"/>
  <c r="H278" s="1"/>
  <c r="G275"/>
  <c r="H275" s="1"/>
  <c r="G277"/>
  <c r="H277" s="1"/>
  <c r="G276"/>
  <c r="H276" s="1"/>
  <c r="G280"/>
  <c r="H280" s="1"/>
  <c r="G283"/>
  <c r="H283" s="1"/>
  <c r="G282"/>
  <c r="H282" s="1"/>
  <c r="G91"/>
  <c r="H91" s="1"/>
  <c r="G102"/>
  <c r="H102" s="1"/>
  <c r="G93"/>
  <c r="H93" s="1"/>
  <c r="G101"/>
  <c r="H101" s="1"/>
  <c r="G99"/>
  <c r="H99" s="1"/>
  <c r="G94"/>
  <c r="H94" s="1"/>
  <c r="G96"/>
  <c r="H96" s="1"/>
  <c r="G95"/>
  <c r="H95" s="1"/>
  <c r="G100"/>
  <c r="H100" s="1"/>
  <c r="G97"/>
  <c r="H97" s="1"/>
  <c r="G84"/>
  <c r="H84" s="1"/>
  <c r="G86"/>
  <c r="H86" s="1"/>
  <c r="G83"/>
  <c r="H83" s="1"/>
  <c r="G85"/>
  <c r="H85" s="1"/>
  <c r="G87"/>
  <c r="H87" s="1"/>
  <c r="G82"/>
  <c r="H82" s="1"/>
  <c r="G75"/>
  <c r="H75" s="1"/>
  <c r="G77"/>
  <c r="H77" s="1"/>
  <c r="G76"/>
  <c r="H76" s="1"/>
  <c r="G74"/>
  <c r="H74" s="1"/>
  <c r="G66"/>
  <c r="H66" s="1"/>
  <c r="G65"/>
  <c r="H65" s="1"/>
  <c r="G70"/>
  <c r="H70" s="1"/>
  <c r="G55"/>
  <c r="H55" s="1"/>
  <c r="G78"/>
  <c r="H78" s="1"/>
  <c r="G57"/>
  <c r="H57" s="1"/>
  <c r="G54"/>
  <c r="H54" s="1"/>
  <c r="G58"/>
  <c r="H58" s="1"/>
  <c r="G67"/>
  <c r="H67" s="1"/>
  <c r="G72"/>
  <c r="H72" s="1"/>
  <c r="G68"/>
  <c r="H68" s="1"/>
  <c r="G56"/>
  <c r="H56" s="1"/>
  <c r="G71"/>
  <c r="H71" s="1"/>
  <c r="G60"/>
  <c r="H60" s="1"/>
  <c r="G73"/>
  <c r="H73" s="1"/>
  <c r="G64"/>
  <c r="H64" s="1"/>
  <c r="G59"/>
  <c r="H59" s="1"/>
  <c r="G133"/>
  <c r="H133" s="1"/>
  <c r="G161"/>
  <c r="H161" s="1"/>
  <c r="G114"/>
  <c r="H114" s="1"/>
  <c r="G115"/>
  <c r="H115" s="1"/>
  <c r="G244"/>
  <c r="H244" s="1"/>
  <c r="G298"/>
  <c r="H298" s="1"/>
  <c r="G288"/>
  <c r="H288" s="1"/>
  <c r="G289"/>
  <c r="H289" s="1"/>
  <c r="G291"/>
  <c r="H291" s="1"/>
  <c r="G292"/>
  <c r="H292" s="1"/>
  <c r="G293"/>
  <c r="H293" s="1"/>
  <c r="G290"/>
  <c r="H290" s="1"/>
  <c r="G203"/>
  <c r="H203" s="1"/>
  <c r="G377"/>
  <c r="H377" s="1"/>
  <c r="G378"/>
  <c r="H378" s="1"/>
  <c r="G379"/>
  <c r="H379" s="1"/>
  <c r="G380"/>
  <c r="H380" s="1"/>
  <c r="G37"/>
  <c r="H37" s="1"/>
  <c r="G35"/>
  <c r="H35" s="1"/>
  <c r="G39"/>
  <c r="H39" s="1"/>
  <c r="G36"/>
  <c r="H36" s="1"/>
  <c r="G38"/>
  <c r="H38" s="1"/>
  <c r="G232"/>
  <c r="H232" s="1"/>
  <c r="G221"/>
  <c r="H221" s="1"/>
  <c r="G231"/>
  <c r="H231" s="1"/>
  <c r="G222"/>
  <c r="H222" s="1"/>
  <c r="G245"/>
  <c r="H245" s="1"/>
  <c r="G104"/>
  <c r="H104" s="1"/>
  <c r="G152"/>
  <c r="H152" s="1"/>
  <c r="G153"/>
  <c r="H153" s="1"/>
  <c r="G116"/>
  <c r="H116" s="1"/>
  <c r="G218"/>
  <c r="H218" s="1"/>
  <c r="G219"/>
  <c r="H219" s="1"/>
  <c r="G220"/>
  <c r="H220" s="1"/>
  <c r="G117"/>
  <c r="H117" s="1"/>
  <c r="G371"/>
  <c r="H371" s="1"/>
  <c r="G122"/>
  <c r="H122" s="1"/>
  <c r="G266"/>
  <c r="H266" s="1"/>
  <c r="G202"/>
  <c r="H202" s="1"/>
  <c r="G125"/>
  <c r="H125" s="1"/>
  <c r="G259"/>
  <c r="H259" s="1"/>
  <c r="G387"/>
  <c r="H387" s="1"/>
  <c r="G268"/>
  <c r="H268" s="1"/>
  <c r="G262"/>
  <c r="H262" s="1"/>
  <c r="G258"/>
  <c r="H258" s="1"/>
  <c r="G165"/>
  <c r="H165" s="1"/>
  <c r="G199"/>
  <c r="H199" s="1"/>
  <c r="G254"/>
  <c r="H254" s="1"/>
  <c r="G349"/>
  <c r="H349" s="1"/>
  <c r="G367"/>
  <c r="H367" s="1"/>
  <c r="G369"/>
  <c r="H369" s="1"/>
  <c r="G124"/>
  <c r="H124" s="1"/>
  <c r="G260"/>
  <c r="H260" s="1"/>
  <c r="G250"/>
  <c r="H250" s="1"/>
  <c r="G198"/>
  <c r="H198" s="1"/>
  <c r="G252"/>
  <c r="H252" s="1"/>
  <c r="G386"/>
  <c r="H386" s="1"/>
  <c r="G264"/>
  <c r="H264" s="1"/>
  <c r="G365"/>
  <c r="H365" s="1"/>
  <c r="G269"/>
  <c r="H269" s="1"/>
  <c r="G255"/>
  <c r="H255" s="1"/>
  <c r="G372"/>
  <c r="H372" s="1"/>
  <c r="G166"/>
  <c r="H166" s="1"/>
  <c r="G261"/>
  <c r="H261" s="1"/>
  <c r="G257"/>
  <c r="H257" s="1"/>
  <c r="G370"/>
  <c r="H370" s="1"/>
  <c r="G270"/>
  <c r="H270" s="1"/>
  <c r="G201"/>
  <c r="H201" s="1"/>
  <c r="G92"/>
  <c r="H92" s="1"/>
  <c r="G368"/>
  <c r="H368" s="1"/>
  <c r="G265"/>
  <c r="H265" s="1"/>
  <c r="G251"/>
  <c r="H251" s="1"/>
  <c r="G366"/>
  <c r="H366" s="1"/>
  <c r="G384"/>
  <c r="H384" s="1"/>
  <c r="G385"/>
  <c r="H385" s="1"/>
  <c r="G263"/>
  <c r="H263" s="1"/>
  <c r="G256"/>
  <c r="H256" s="1"/>
  <c r="G200"/>
  <c r="H200" s="1"/>
  <c r="G123"/>
  <c r="H123" s="1"/>
  <c r="G271"/>
  <c r="H271" s="1"/>
  <c r="G267"/>
  <c r="H267" s="1"/>
  <c r="G253"/>
  <c r="H253" s="1"/>
  <c r="G249"/>
  <c r="H249" s="1"/>
  <c r="G348"/>
  <c r="H348" s="1"/>
  <c r="G373"/>
  <c r="H373" s="1"/>
  <c r="G361"/>
  <c r="H361" s="1"/>
  <c r="G228"/>
  <c r="H228" s="1"/>
  <c r="G237"/>
  <c r="H237" s="1"/>
  <c r="G214"/>
  <c r="H214" s="1"/>
  <c r="G238"/>
  <c r="H238" s="1"/>
  <c r="G48"/>
  <c r="H48" s="1"/>
  <c r="G209"/>
  <c r="H209" s="1"/>
  <c r="G240"/>
  <c r="H240" s="1"/>
  <c r="G243"/>
  <c r="H243" s="1"/>
  <c r="G196"/>
  <c r="H196" s="1"/>
  <c r="G211"/>
  <c r="H211" s="1"/>
  <c r="G212"/>
  <c r="H212" s="1"/>
  <c r="G241"/>
  <c r="H241" s="1"/>
  <c r="G210"/>
  <c r="H210" s="1"/>
  <c r="G239"/>
  <c r="H239" s="1"/>
  <c r="G226"/>
  <c r="H226" s="1"/>
  <c r="G236"/>
  <c r="H236" s="1"/>
  <c r="G49"/>
  <c r="H49" s="1"/>
  <c r="G227"/>
  <c r="H227" s="1"/>
  <c r="G50"/>
  <c r="H50" s="1"/>
  <c r="G229"/>
  <c r="H229" s="1"/>
  <c r="G208"/>
  <c r="H208" s="1"/>
  <c r="G213"/>
  <c r="H213" s="1"/>
  <c r="G242"/>
  <c r="H242" s="1"/>
  <c r="G164"/>
  <c r="H164" s="1"/>
  <c r="G230"/>
  <c r="H230" s="1"/>
  <c r="G197"/>
  <c r="H197" s="1"/>
  <c r="G150"/>
  <c r="H150" s="1"/>
  <c r="G192"/>
  <c r="H192" s="1"/>
  <c r="G330"/>
  <c r="H330" s="1"/>
  <c r="G310"/>
  <c r="H310" s="1"/>
  <c r="G353"/>
  <c r="H353" s="1"/>
  <c r="G339"/>
  <c r="H339" s="1"/>
  <c r="G329"/>
  <c r="H329" s="1"/>
  <c r="G305"/>
  <c r="H305" s="1"/>
  <c r="G294"/>
  <c r="H294" s="1"/>
  <c r="G171"/>
  <c r="H171" s="1"/>
  <c r="G331"/>
  <c r="H331" s="1"/>
  <c r="G314"/>
  <c r="H314" s="1"/>
  <c r="G173"/>
  <c r="H173" s="1"/>
  <c r="G194"/>
  <c r="H194" s="1"/>
  <c r="G333"/>
  <c r="H333" s="1"/>
  <c r="G321"/>
  <c r="H321" s="1"/>
  <c r="G319"/>
  <c r="H319" s="1"/>
  <c r="G313"/>
  <c r="H313" s="1"/>
  <c r="G309"/>
  <c r="H309" s="1"/>
  <c r="G356"/>
  <c r="H356" s="1"/>
  <c r="G341"/>
  <c r="H341" s="1"/>
  <c r="G338"/>
  <c r="H338" s="1"/>
  <c r="G311"/>
  <c r="H311" s="1"/>
  <c r="G358"/>
  <c r="H358" s="1"/>
  <c r="G355"/>
  <c r="H355" s="1"/>
  <c r="G184"/>
  <c r="H184" s="1"/>
  <c r="G193"/>
  <c r="H193" s="1"/>
  <c r="G340"/>
  <c r="H340" s="1"/>
  <c r="G335"/>
  <c r="H335" s="1"/>
  <c r="G324"/>
  <c r="H324" s="1"/>
  <c r="G297"/>
  <c r="H297" s="1"/>
  <c r="G151"/>
  <c r="H151" s="1"/>
  <c r="G172"/>
  <c r="H172" s="1"/>
  <c r="G180"/>
  <c r="H180" s="1"/>
  <c r="G306"/>
  <c r="H306" s="1"/>
  <c r="G191"/>
  <c r="H191" s="1"/>
  <c r="G344"/>
  <c r="H344" s="1"/>
  <c r="G315"/>
  <c r="H315" s="1"/>
  <c r="G304"/>
  <c r="H304" s="1"/>
  <c r="G299"/>
  <c r="H299" s="1"/>
  <c r="G176"/>
  <c r="H176" s="1"/>
  <c r="G346"/>
  <c r="H346" s="1"/>
  <c r="G322"/>
  <c r="H322" s="1"/>
  <c r="G357"/>
  <c r="H357" s="1"/>
  <c r="G391"/>
  <c r="H391" s="1"/>
  <c r="G343"/>
  <c r="H343" s="1"/>
  <c r="G327"/>
  <c r="H327" s="1"/>
  <c r="G317"/>
  <c r="H317" s="1"/>
  <c r="G308"/>
  <c r="H308" s="1"/>
  <c r="G295"/>
  <c r="H295" s="1"/>
  <c r="G359"/>
  <c r="H359" s="1"/>
  <c r="G175"/>
  <c r="H175" s="1"/>
  <c r="G337"/>
  <c r="H337" s="1"/>
  <c r="G334"/>
  <c r="H334" s="1"/>
  <c r="G325"/>
  <c r="H325" s="1"/>
  <c r="G316"/>
  <c r="H316" s="1"/>
  <c r="G307"/>
  <c r="H307" s="1"/>
  <c r="G303"/>
  <c r="H303" s="1"/>
  <c r="G354"/>
  <c r="H354" s="1"/>
  <c r="G336"/>
  <c r="H336" s="1"/>
  <c r="G360"/>
  <c r="H360" s="1"/>
  <c r="G195"/>
  <c r="H195" s="1"/>
  <c r="G300"/>
  <c r="H300" s="1"/>
  <c r="G174"/>
  <c r="H174" s="1"/>
  <c r="G347"/>
  <c r="H347" s="1"/>
  <c r="G328"/>
  <c r="H328" s="1"/>
  <c r="G323"/>
  <c r="H323" s="1"/>
  <c r="G296"/>
  <c r="H296" s="1"/>
  <c r="G185"/>
  <c r="H185" s="1"/>
  <c r="G332"/>
  <c r="H332" s="1"/>
  <c r="G320"/>
  <c r="H320" s="1"/>
  <c r="G318"/>
  <c r="H318" s="1"/>
  <c r="G312"/>
  <c r="H312" s="1"/>
  <c r="G301"/>
  <c r="H301" s="1"/>
  <c r="G186"/>
  <c r="H186" s="1"/>
  <c r="G345"/>
  <c r="H345" s="1"/>
  <c r="G342"/>
  <c r="H342" s="1"/>
  <c r="G326"/>
  <c r="H326" s="1"/>
  <c r="G302"/>
  <c r="H302" s="1"/>
  <c r="G112"/>
  <c r="H112" s="1"/>
  <c r="G140"/>
  <c r="H140" s="1"/>
  <c r="G160"/>
  <c r="H160" s="1"/>
  <c r="G137"/>
  <c r="H137" s="1"/>
  <c r="G109"/>
  <c r="H109" s="1"/>
  <c r="G163"/>
  <c r="H163" s="1"/>
  <c r="G158"/>
  <c r="H158" s="1"/>
  <c r="G110"/>
  <c r="H110" s="1"/>
  <c r="G157"/>
  <c r="H157" s="1"/>
  <c r="G134"/>
  <c r="H134" s="1"/>
  <c r="G149"/>
  <c r="H149" s="1"/>
  <c r="G111"/>
  <c r="H111" s="1"/>
  <c r="G146"/>
  <c r="H146" s="1"/>
  <c r="G145"/>
  <c r="H145" s="1"/>
  <c r="G138"/>
  <c r="H138" s="1"/>
  <c r="G113"/>
  <c r="H113" s="1"/>
  <c r="G141"/>
  <c r="H141" s="1"/>
  <c r="G108"/>
  <c r="H108" s="1"/>
  <c r="G162"/>
  <c r="H162" s="1"/>
  <c r="G131"/>
  <c r="H131" s="1"/>
  <c r="G135"/>
  <c r="H135" s="1"/>
  <c r="G136"/>
  <c r="H136" s="1"/>
  <c r="G159"/>
  <c r="H159" s="1"/>
  <c r="G139"/>
  <c r="H139" s="1"/>
  <c r="G148"/>
  <c r="H148" s="1"/>
  <c r="G132"/>
  <c r="H132" s="1"/>
  <c r="G147"/>
  <c r="H147" s="1"/>
  <c r="G40"/>
  <c r="H40" s="1"/>
  <c r="G42"/>
  <c r="H42" s="1"/>
  <c r="G43"/>
  <c r="H43" s="1"/>
  <c r="G44"/>
  <c r="H44" s="1"/>
  <c r="G41"/>
  <c r="H41" s="1"/>
  <c r="A21" i="36"/>
  <c r="B24"/>
  <c r="A25"/>
  <c r="B28"/>
  <c r="A26"/>
  <c r="A13"/>
  <c r="B21"/>
  <c r="A18"/>
  <c r="A28"/>
  <c r="B22"/>
  <c r="A27"/>
  <c r="A12"/>
  <c r="B19"/>
  <c r="B13"/>
  <c r="B14"/>
  <c r="A22"/>
  <c r="A17"/>
  <c r="B29"/>
  <c r="A14"/>
  <c r="B18"/>
  <c r="A11"/>
  <c r="A16"/>
  <c r="A23"/>
  <c r="B17"/>
  <c r="B11"/>
  <c r="A15"/>
  <c r="B16"/>
  <c r="A20"/>
  <c r="B23"/>
  <c r="B10"/>
  <c r="B12"/>
  <c r="A24"/>
  <c r="A29"/>
  <c r="A19"/>
  <c r="A10"/>
  <c r="B15"/>
  <c r="B20"/>
  <c r="B27"/>
  <c r="B26"/>
  <c r="B25"/>
  <c r="H88" i="104" l="1"/>
  <c r="D14" i="36" s="1"/>
  <c r="H381" i="104"/>
  <c r="H61"/>
  <c r="H392"/>
  <c r="H374"/>
  <c r="H362"/>
  <c r="H223"/>
  <c r="H272"/>
  <c r="H233"/>
  <c r="H246"/>
  <c r="H215"/>
  <c r="H142"/>
  <c r="H187"/>
  <c r="H388"/>
  <c r="D28" i="36" s="1"/>
  <c r="H204" i="104"/>
  <c r="H154"/>
  <c r="H118"/>
  <c r="H79"/>
  <c r="H181"/>
  <c r="H350"/>
  <c r="H284"/>
  <c r="H177"/>
  <c r="H167"/>
  <c r="H126"/>
  <c r="H128" s="1"/>
  <c r="H105"/>
  <c r="H51"/>
  <c r="H285" l="1"/>
  <c r="N28" i="36"/>
  <c r="P28"/>
  <c r="H188" i="104"/>
  <c r="D21" i="36" s="1"/>
  <c r="D17"/>
  <c r="F28"/>
  <c r="L28"/>
  <c r="H28"/>
  <c r="J28"/>
  <c r="D29"/>
  <c r="D27"/>
  <c r="N21" l="1"/>
  <c r="P21"/>
  <c r="N17"/>
  <c r="P17"/>
  <c r="P29"/>
  <c r="N29"/>
  <c r="P27"/>
  <c r="N27"/>
  <c r="F29"/>
  <c r="L29"/>
  <c r="J29"/>
  <c r="H29"/>
  <c r="F27"/>
  <c r="J27"/>
  <c r="L27"/>
  <c r="H27"/>
  <c r="D25" l="1"/>
  <c r="J25" l="1"/>
  <c r="P25"/>
  <c r="N25"/>
  <c r="H25"/>
  <c r="L25"/>
  <c r="F25"/>
  <c r="D22" l="1"/>
  <c r="J22" l="1"/>
  <c r="N22"/>
  <c r="P22"/>
  <c r="H22"/>
  <c r="L22"/>
  <c r="F22"/>
  <c r="D18" l="1"/>
  <c r="P18" l="1"/>
  <c r="N18"/>
  <c r="J18"/>
  <c r="L18"/>
  <c r="F18"/>
  <c r="D19"/>
  <c r="H18"/>
  <c r="P19" l="1"/>
  <c r="N19"/>
  <c r="J19"/>
  <c r="H19"/>
  <c r="F19"/>
  <c r="L19"/>
  <c r="D16" l="1"/>
  <c r="P16" l="1"/>
  <c r="N16"/>
  <c r="L16"/>
  <c r="F16"/>
  <c r="H16"/>
  <c r="J16"/>
  <c r="D13" l="1"/>
  <c r="D24"/>
  <c r="H13" l="1"/>
  <c r="N13"/>
  <c r="P13"/>
  <c r="N24"/>
  <c r="P24"/>
  <c r="F13"/>
  <c r="J13"/>
  <c r="L13"/>
  <c r="L24"/>
  <c r="F24"/>
  <c r="H24"/>
  <c r="J24"/>
  <c r="D26" l="1"/>
  <c r="L26" l="1"/>
  <c r="N26"/>
  <c r="P26"/>
  <c r="J26"/>
  <c r="H26"/>
  <c r="F26"/>
  <c r="L14" l="1"/>
  <c r="P14"/>
  <c r="N14"/>
  <c r="F17"/>
  <c r="F14"/>
  <c r="H14"/>
  <c r="J14"/>
  <c r="J17"/>
  <c r="L17"/>
  <c r="H17"/>
  <c r="D11" l="1"/>
  <c r="P11" l="1"/>
  <c r="N11"/>
  <c r="H11"/>
  <c r="D12"/>
  <c r="J11"/>
  <c r="L11"/>
  <c r="F11"/>
  <c r="L12" l="1"/>
  <c r="N12"/>
  <c r="P12"/>
  <c r="J12"/>
  <c r="F12"/>
  <c r="H12"/>
  <c r="D23" l="1"/>
  <c r="L23" l="1"/>
  <c r="N23"/>
  <c r="P23"/>
  <c r="J21"/>
  <c r="J23"/>
  <c r="H23"/>
  <c r="F23"/>
  <c r="L21"/>
  <c r="F21"/>
  <c r="H21"/>
  <c r="D15"/>
  <c r="L15" l="1"/>
  <c r="P15"/>
  <c r="N15"/>
  <c r="F15"/>
  <c r="J15"/>
  <c r="H15"/>
  <c r="D20" l="1"/>
  <c r="F20" l="1"/>
  <c r="N20"/>
  <c r="P20"/>
  <c r="H20"/>
  <c r="L20"/>
  <c r="J20"/>
  <c r="F35" i="27"/>
  <c r="H45" i="104" l="1"/>
  <c r="H395" s="1"/>
  <c r="I69" l="1"/>
  <c r="I98"/>
  <c r="I103"/>
  <c r="I303"/>
  <c r="I319"/>
  <c r="I335"/>
  <c r="I83"/>
  <c r="I298"/>
  <c r="I314"/>
  <c r="I330"/>
  <c r="I281"/>
  <c r="I293"/>
  <c r="I309"/>
  <c r="I325"/>
  <c r="I276"/>
  <c r="I292"/>
  <c r="I308"/>
  <c r="I324"/>
  <c r="I288"/>
  <c r="I82"/>
  <c r="I291"/>
  <c r="I307"/>
  <c r="I323"/>
  <c r="I339"/>
  <c r="I87"/>
  <c r="I302"/>
  <c r="I318"/>
  <c r="I334"/>
  <c r="I88"/>
  <c r="I297"/>
  <c r="I313"/>
  <c r="I329"/>
  <c r="I280"/>
  <c r="I296"/>
  <c r="I312"/>
  <c r="I328"/>
  <c r="I279"/>
  <c r="I295"/>
  <c r="I311"/>
  <c r="I327"/>
  <c r="I278"/>
  <c r="I290"/>
  <c r="I306"/>
  <c r="I322"/>
  <c r="I338"/>
  <c r="I86"/>
  <c r="I301"/>
  <c r="I317"/>
  <c r="I333"/>
  <c r="I275"/>
  <c r="I300"/>
  <c r="I316"/>
  <c r="I332"/>
  <c r="I283"/>
  <c r="I299"/>
  <c r="I315"/>
  <c r="I331"/>
  <c r="I282"/>
  <c r="I294"/>
  <c r="I310"/>
  <c r="I326"/>
  <c r="I277"/>
  <c r="I289"/>
  <c r="I305"/>
  <c r="I321"/>
  <c r="I337"/>
  <c r="I85"/>
  <c r="I304"/>
  <c r="I320"/>
  <c r="I336"/>
  <c r="I84"/>
  <c r="D10" i="36"/>
  <c r="I91" i="104" l="1"/>
  <c r="I96"/>
  <c r="I99"/>
  <c r="I94"/>
  <c r="I95"/>
  <c r="I100"/>
  <c r="I97"/>
  <c r="I101"/>
  <c r="I102"/>
  <c r="I93"/>
  <c r="I73"/>
  <c r="I72"/>
  <c r="I67"/>
  <c r="I64"/>
  <c r="I68"/>
  <c r="I65"/>
  <c r="I78"/>
  <c r="I66"/>
  <c r="I70"/>
  <c r="I76"/>
  <c r="I75"/>
  <c r="I74"/>
  <c r="I71"/>
  <c r="I77"/>
  <c r="I59"/>
  <c r="I60"/>
  <c r="I54"/>
  <c r="I57"/>
  <c r="I56"/>
  <c r="I58"/>
  <c r="I55"/>
  <c r="I244"/>
  <c r="I133"/>
  <c r="I161"/>
  <c r="I115"/>
  <c r="I114"/>
  <c r="I45"/>
  <c r="I43"/>
  <c r="I187"/>
  <c r="I138"/>
  <c r="I61"/>
  <c r="I340"/>
  <c r="I39"/>
  <c r="I110"/>
  <c r="I242"/>
  <c r="I210"/>
  <c r="I366"/>
  <c r="I353"/>
  <c r="I348"/>
  <c r="I203"/>
  <c r="I262"/>
  <c r="I221"/>
  <c r="I374"/>
  <c r="I377"/>
  <c r="I40"/>
  <c r="I162"/>
  <c r="I222"/>
  <c r="I361"/>
  <c r="I116"/>
  <c r="I380"/>
  <c r="I177"/>
  <c r="I124"/>
  <c r="I387"/>
  <c r="I122"/>
  <c r="I137"/>
  <c r="I151"/>
  <c r="I44"/>
  <c r="I265"/>
  <c r="I149"/>
  <c r="I228"/>
  <c r="I231"/>
  <c r="I379"/>
  <c r="I38"/>
  <c r="I134"/>
  <c r="I212"/>
  <c r="I113"/>
  <c r="I200"/>
  <c r="I384"/>
  <c r="I123"/>
  <c r="I108"/>
  <c r="I259"/>
  <c r="I37"/>
  <c r="I135"/>
  <c r="I368"/>
  <c r="I171"/>
  <c r="I192"/>
  <c r="I199"/>
  <c r="I261"/>
  <c r="I160"/>
  <c r="I258"/>
  <c r="I157"/>
  <c r="I145"/>
  <c r="I263"/>
  <c r="I49"/>
  <c r="I251"/>
  <c r="I166"/>
  <c r="I173"/>
  <c r="I270"/>
  <c r="I41"/>
  <c r="I140"/>
  <c r="I241"/>
  <c r="I175"/>
  <c r="I378"/>
  <c r="I345"/>
  <c r="I181"/>
  <c r="I36"/>
  <c r="I104"/>
  <c r="I202"/>
  <c r="I209"/>
  <c r="I208"/>
  <c r="I372"/>
  <c r="I370"/>
  <c r="I238"/>
  <c r="I214"/>
  <c r="I271"/>
  <c r="I257"/>
  <c r="I163"/>
  <c r="I252"/>
  <c r="I131"/>
  <c r="I347"/>
  <c r="I152"/>
  <c r="I164"/>
  <c r="I174"/>
  <c r="I239"/>
  <c r="I354"/>
  <c r="I388"/>
  <c r="I249"/>
  <c r="I391"/>
  <c r="I51"/>
  <c r="I230"/>
  <c r="I250"/>
  <c r="I196"/>
  <c r="I126"/>
  <c r="I243"/>
  <c r="I355"/>
  <c r="I237"/>
  <c r="I125"/>
  <c r="I153"/>
  <c r="I240"/>
  <c r="I197"/>
  <c r="I186"/>
  <c r="I198"/>
  <c r="I136"/>
  <c r="I256"/>
  <c r="I343"/>
  <c r="I184"/>
  <c r="I132"/>
  <c r="I150"/>
  <c r="I50"/>
  <c r="I284"/>
  <c r="I35"/>
  <c r="I148"/>
  <c r="I79"/>
  <c r="I260"/>
  <c r="I139"/>
  <c r="I341"/>
  <c r="I141"/>
  <c r="I229"/>
  <c r="I109"/>
  <c r="I211"/>
  <c r="I172"/>
  <c r="I191"/>
  <c r="I373"/>
  <c r="I285"/>
  <c r="I381"/>
  <c r="I386"/>
  <c r="I223"/>
  <c r="I369"/>
  <c r="I232"/>
  <c r="I195"/>
  <c r="I215"/>
  <c r="I176"/>
  <c r="I154"/>
  <c r="I159"/>
  <c r="I188"/>
  <c r="I220"/>
  <c r="I158"/>
  <c r="I367"/>
  <c r="I254"/>
  <c r="I193"/>
  <c r="I118"/>
  <c r="I253"/>
  <c r="I112"/>
  <c r="I128"/>
  <c r="I358"/>
  <c r="I356"/>
  <c r="I269"/>
  <c r="I219"/>
  <c r="I167"/>
  <c r="I185"/>
  <c r="I246"/>
  <c r="I349"/>
  <c r="I360"/>
  <c r="I267"/>
  <c r="I342"/>
  <c r="I346"/>
  <c r="I266"/>
  <c r="I213"/>
  <c r="I255"/>
  <c r="I357"/>
  <c r="I117"/>
  <c r="I42"/>
  <c r="I362"/>
  <c r="I359"/>
  <c r="I233"/>
  <c r="I385"/>
  <c r="I344"/>
  <c r="I236"/>
  <c r="I147"/>
  <c r="I111"/>
  <c r="I272"/>
  <c r="I194"/>
  <c r="I392"/>
  <c r="I371"/>
  <c r="I92"/>
  <c r="I142"/>
  <c r="I180"/>
  <c r="I48"/>
  <c r="I245"/>
  <c r="I226"/>
  <c r="I218"/>
  <c r="I227"/>
  <c r="I365"/>
  <c r="I350"/>
  <c r="I204"/>
  <c r="I105"/>
  <c r="I264"/>
  <c r="I146"/>
  <c r="I165"/>
  <c r="I201"/>
  <c r="I268"/>
  <c r="L10" i="36"/>
  <c r="L30" s="1"/>
  <c r="H10"/>
  <c r="H30" s="1"/>
  <c r="D30"/>
  <c r="C10" s="1"/>
  <c r="P10"/>
  <c r="P30" s="1"/>
  <c r="F10"/>
  <c r="F30" s="1"/>
  <c r="J10"/>
  <c r="J30" s="1"/>
  <c r="N10"/>
  <c r="N30" s="1"/>
  <c r="K30" l="1"/>
  <c r="M30"/>
  <c r="C16"/>
  <c r="C13"/>
  <c r="C22"/>
  <c r="C19"/>
  <c r="C11"/>
  <c r="C28"/>
  <c r="C14"/>
  <c r="C20"/>
  <c r="C23"/>
  <c r="C17"/>
  <c r="C26"/>
  <c r="C15"/>
  <c r="C29"/>
  <c r="C12"/>
  <c r="C24"/>
  <c r="C27"/>
  <c r="C21"/>
  <c r="C18"/>
  <c r="C25"/>
  <c r="I30"/>
  <c r="F31"/>
  <c r="H31" s="1"/>
  <c r="J31" s="1"/>
  <c r="L31" s="1"/>
  <c r="N31" s="1"/>
  <c r="P31" s="1"/>
  <c r="E30"/>
  <c r="E31" s="1"/>
  <c r="G30"/>
  <c r="O30"/>
  <c r="C30" l="1"/>
  <c r="G31"/>
  <c r="I31" s="1"/>
  <c r="K31" s="1"/>
  <c r="M31" s="1"/>
  <c r="O31" s="1"/>
</calcChain>
</file>

<file path=xl/sharedStrings.xml><?xml version="1.0" encoding="utf-8"?>
<sst xmlns="http://schemas.openxmlformats.org/spreadsheetml/2006/main" count="1550" uniqueCount="923">
  <si>
    <t>M2</t>
  </si>
  <si>
    <t>R$ UNIT. BDI</t>
  </si>
  <si>
    <t>ITEM</t>
  </si>
  <si>
    <t>CÓDIGO</t>
  </si>
  <si>
    <t>SERVIÇOS</t>
  </si>
  <si>
    <t>QUANTIDADE</t>
  </si>
  <si>
    <t>R$ UNIT.</t>
  </si>
  <si>
    <t>R$ TOTAL</t>
  </si>
  <si>
    <t>LIGAÇÃO PROVISÓRIA DE LUZ E FORÇA-PADRÃO PROVISÓRIO 30KVA</t>
  </si>
  <si>
    <t>UN</t>
  </si>
  <si>
    <t>%</t>
  </si>
  <si>
    <t>SUBTOTAL</t>
  </si>
  <si>
    <t>ADMINISTRAÇÃO LOCAL</t>
  </si>
  <si>
    <t>ESTRUTURA</t>
  </si>
  <si>
    <t>M3</t>
  </si>
  <si>
    <t>KG</t>
  </si>
  <si>
    <t>REATERRO MANUAL DE VALA</t>
  </si>
  <si>
    <t>M</t>
  </si>
  <si>
    <t>COBERTURA</t>
  </si>
  <si>
    <t>ALVENARIA</t>
  </si>
  <si>
    <t>REVESTIMENTO</t>
  </si>
  <si>
    <t>DIVERSOS</t>
  </si>
  <si>
    <t>DIVISÓRIA EM GRANITO CINZA ANDORINHA E = 3 CM, INCLUSIVE FERRAGENS EM LATÃO CROMADO</t>
  </si>
  <si>
    <t>BANCADA EM GRANITO CINZA ANDORINHA E = 3 CM, APOIADA EM ALVENARIA</t>
  </si>
  <si>
    <t>PINTURA</t>
  </si>
  <si>
    <t>INSTALAÇÕES HIDROSSANITÁRIAS</t>
  </si>
  <si>
    <t>INSTALAÇÕES ELÉTRICAS</t>
  </si>
  <si>
    <t>INSTALAÇÕES DE COMBATE A INCÊNDIO</t>
  </si>
  <si>
    <t>SERVIÇOS FINAIS</t>
  </si>
  <si>
    <t>TOTAL</t>
  </si>
  <si>
    <t>VIGIA NOTURNO COM ENCARGOS COMPLEMENTARES</t>
  </si>
  <si>
    <t>TOTAL DA OBRA</t>
  </si>
  <si>
    <t>ASSENTO PARA VASO PNE (NBR 9050)</t>
  </si>
  <si>
    <t>ASSENTO BRANCO PARA VASO</t>
  </si>
  <si>
    <t>PAPELEIRA METÁLICA CROMADA, INCLUSIVE FIXAÇÃO</t>
  </si>
  <si>
    <t>INSTALAÇÕES DE AR CONDICIONADO</t>
  </si>
  <si>
    <t>ANILHA (MARCADOR) PARA IDENTIFICAÇÃO DE CABOS (# 16 MM2) - 500 UN</t>
  </si>
  <si>
    <t>CABO UTP 4 PARES CATEGORIA 6 COM REVESTIMENTO EXTERNO NÃO PROPAGANTE A CHAMA</t>
  </si>
  <si>
    <t>EXTINTOR DE INCÊNDIO TIPO PÓ QUÍMICO 2-A:20-B:C, CAPACIDADE 6 KG</t>
  </si>
  <si>
    <t>PREFEITURA MUNICIPAL DE PATROCÍNIO</t>
  </si>
  <si>
    <t>Discriminação dos Serviços</t>
  </si>
  <si>
    <t>Peso %</t>
  </si>
  <si>
    <t>Valor R$</t>
  </si>
  <si>
    <t>R$</t>
  </si>
  <si>
    <t>TOTAL SIMPLES</t>
  </si>
  <si>
    <t>TOTAL ACUMULADO</t>
  </si>
  <si>
    <t>VB</t>
  </si>
  <si>
    <t>MOBILIZAÇÃO E DESMOBILIZAÇÃO DE EQUIPAMENTO PARA ESTACA TIPO HÉLICE CONTÍNUA DMT DE 50,1 A 100 KM</t>
  </si>
  <si>
    <t>MESTRE DE OBRAS COM ENCARGOS COMPLEMENTARES</t>
  </si>
  <si>
    <t>CABIDE METÁLICO SIMPLES CROMADO, INCLUSIVE FIXAÇÃO</t>
  </si>
  <si>
    <t>ENSAIO DE CONCRETO: CURA, FACEAMENTO, RUPTURA, EMISSÃO DE CERTIFICADOS - ATE 6 UNIDADES</t>
  </si>
  <si>
    <t xml:space="preserve">Composição do BDI </t>
  </si>
  <si>
    <t>Intervalos admissíveis sem Justificativa</t>
  </si>
  <si>
    <t>Composição de BDI Adotada</t>
  </si>
  <si>
    <t>Administração Central (AC)</t>
  </si>
  <si>
    <t>De 3,0 % até 5,50%</t>
  </si>
  <si>
    <t>BDI=((((1+AC+SG+R)*(1+DF)*(1+L))/(1-(I+CPRB)))-1)*100</t>
  </si>
  <si>
    <t>Lucro (L)</t>
  </si>
  <si>
    <t>De 6,16 % até 8,96%</t>
  </si>
  <si>
    <t>Despesas Financeiras (DF)</t>
  </si>
  <si>
    <t>De 0,59 % até 1,39%</t>
  </si>
  <si>
    <t>Seguros (S)  e Garantias (G)</t>
  </si>
  <si>
    <t>De0,80 % até1,0%</t>
  </si>
  <si>
    <t xml:space="preserve">Riscos (R) </t>
  </si>
  <si>
    <t>De 0,97 % até 1,27%</t>
  </si>
  <si>
    <t>Tributos(I)</t>
  </si>
  <si>
    <t xml:space="preserve">Observação:  Composição do BDI, intervalos admissíveis e Fórmula de Cálculo nos termos do Acórdão 2622/2013 – TCU </t>
  </si>
  <si>
    <t>CHAPIM METÁLICO, COM PINGADEIRA, CHAPA GALVANIZADA Nº 24, DESENVOLVIMENTO = 35 CM</t>
  </si>
  <si>
    <t>De 1,30 % até 5,20%</t>
  </si>
  <si>
    <t>De 1,75% até 4,10%</t>
  </si>
  <si>
    <t>De 0,50% até 1,00%</t>
  </si>
  <si>
    <t>De 0,25 % até 0,88%</t>
  </si>
  <si>
    <t>Seguros (S), Riscos e Garantias (G)</t>
  </si>
  <si>
    <t>BDI PARA DEMAIS SERVIÇOS</t>
  </si>
  <si>
    <t>ENGENHEIRO CIVIL DE OBRA PLENO COM ENCARGOS COMPLEMENTARES</t>
  </si>
  <si>
    <t>O</t>
  </si>
  <si>
    <t>DESCRIÇÃO DOS SERVIÇOS</t>
  </si>
  <si>
    <t>UNIDADE</t>
  </si>
  <si>
    <t>REVESTIMENTO DE PAREDES INTERNAS E EXTERNAS</t>
  </si>
  <si>
    <t>ESCADA MARINHEIRO - TUBO GALVANIZADO D = 3/4" E D = 1/2"</t>
  </si>
  <si>
    <t>CAIXA DE PASSAGEM EM CHAPA DE AÇO, EMBUTIR 153 X 153 X 82 MM</t>
  </si>
  <si>
    <t>CJ</t>
  </si>
  <si>
    <t>MEMORIA DE CÁLCULO -</t>
  </si>
  <si>
    <t>GERAL DA OBRA</t>
  </si>
  <si>
    <t>CRONOGRAMA FÍSICO FINANCEIRO - GERAL DA OBRA</t>
  </si>
  <si>
    <t xml:space="preserve">ISS=0,00%,PIS=0,65%,CONFINS=3,00%E CPRB=4,50% </t>
  </si>
  <si>
    <t xml:space="preserve">ISS=1,00%,PIS=0,65%,CONFINS=3,00%E CPRB=4,50% </t>
  </si>
  <si>
    <t>FORNECIMENTO E LANÇAMENTO DE BRITA EM DRENO E PÁTIO</t>
  </si>
  <si>
    <t>FORNECIMENTO E LANÇAMENTO DE AREIA EM DRENO E PÁTIO</t>
  </si>
  <si>
    <t>ED-8346</t>
  </si>
  <si>
    <t>PLANILHA ORÇAMENTÁRIA</t>
  </si>
  <si>
    <t>TOTAL ITEM 2</t>
  </si>
  <si>
    <t>TOTAL ITEM 1</t>
  </si>
  <si>
    <t>TOTAL ITEM 9</t>
  </si>
  <si>
    <t>TOTAL ITEM 7</t>
  </si>
  <si>
    <t>PINTURA INTERNA E EXTERNA</t>
  </si>
  <si>
    <t>PINTURA DE PISO E SINALIZAÇÃO</t>
  </si>
  <si>
    <t>PINTURA EM MADEIRA E SUPERFÍCIES METÁLICAS</t>
  </si>
  <si>
    <t>TOTAL ITEM 11</t>
  </si>
  <si>
    <t>TOTAL ITEM 10</t>
  </si>
  <si>
    <t>TOTAL ITEM 3</t>
  </si>
  <si>
    <t>TOTAL ITEM 4</t>
  </si>
  <si>
    <t>TOTAL ITEM 5</t>
  </si>
  <si>
    <t>TOTAL ITEM 6</t>
  </si>
  <si>
    <t>TOTAL ITEM 8</t>
  </si>
  <si>
    <t>TOTAL ITEM 12</t>
  </si>
  <si>
    <t>TOTAL ITEM 16</t>
  </si>
  <si>
    <t>TOTAL ITEM 15</t>
  </si>
  <si>
    <t>CABEAMENTO ESTRUTURADO / TELEFONIA</t>
  </si>
  <si>
    <t>TOTAL ITEM 17</t>
  </si>
  <si>
    <t>INSTALAÇÕES DE GASES</t>
  </si>
  <si>
    <t>TOTAL ITEM 20</t>
  </si>
  <si>
    <t>VÁLVULAS, REGISTROS E BOMBAS</t>
  </si>
  <si>
    <t>ACESSÓRIOS HIDRÁULICOS</t>
  </si>
  <si>
    <t>ED-50699</t>
  </si>
  <si>
    <t>CORTE DE ÁRVORE NATIVA COM MOTO-SERRA Ø &gt;= 0,30M - ATÉ 1.000 UNIDADES</t>
  </si>
  <si>
    <t>ED-48486</t>
  </si>
  <si>
    <t>DEMOLIÇÃO DE PASSEIO OU LAJE DE CONCRETO COM EQUIPAMENTO PNEUMÁTICO, INCLUSIVE AFASTAMENTO</t>
  </si>
  <si>
    <t>ED-50152</t>
  </si>
  <si>
    <t>FORNECIMENTO E COLOCAÇÃO DE PLACA DE OBRA EM CHAPA GALVANIZADA (3,00 X 1,5 0 M) - EM CHAPA GALVANIZADA 0,26 AFIXADAS COM REBITES 540 E PARAFUSOS 3/8, EM ESTRUTURA METÁLICA VIGA U 2" ENRIJECIDA COM METALON 20 X 20, SUPORTE EM EUCALIPTO AUTOCLAVADO PINTADAS</t>
  </si>
  <si>
    <t>ED-50150</t>
  </si>
  <si>
    <t>ED-50151</t>
  </si>
  <si>
    <t>ED-50155</t>
  </si>
  <si>
    <t>BANHEIRO QUÍMICO 110 X 120 X 230 CM COM MANUTENÇÃO</t>
  </si>
  <si>
    <t>MÊS</t>
  </si>
  <si>
    <t>ED-50273</t>
  </si>
  <si>
    <t>LOCAÇÃO DA OBRA (GABARITO)</t>
  </si>
  <si>
    <t>M2XMÊS</t>
  </si>
  <si>
    <t>ED-51112</t>
  </si>
  <si>
    <t>ESCAVAÇÃO MECÂNICA DE VALAS COM DESCARGA LATERAL 1,50 M &lt; H &lt;= 3,00 M</t>
  </si>
  <si>
    <t>ED-51107</t>
  </si>
  <si>
    <t>ESCAVAÇÃO MANUAL DE VALA COM PROFUNDIDADE MENOR OU IGUAL A 1,5M</t>
  </si>
  <si>
    <t>ED-51093</t>
  </si>
  <si>
    <t>APILOAMENTO DO FUNDO DE VALAS COM SOQUETE</t>
  </si>
  <si>
    <t>ED-51120</t>
  </si>
  <si>
    <t>ED-49738</t>
  </si>
  <si>
    <t>CORTE E PREPARO DE CABEÇA DE ESTACAS</t>
  </si>
  <si>
    <t>ED-49715</t>
  </si>
  <si>
    <t>EXECUÇÃO DE ESTACA TIPO HÉLICE CONTÍNUA D = 400 MM, EXCETO CONCRETO</t>
  </si>
  <si>
    <t>ED-49714</t>
  </si>
  <si>
    <t>ED-49806</t>
  </si>
  <si>
    <t>FORNECIMENTO DE CONCRETO ESTRUTURAL, USINADO BOMBEADO, COM FCK 30 MPA, INCLUSIVE LANÇAMENTO, ADENSAMENTO E ACABAMENTO (FUNDAÇÃO)</t>
  </si>
  <si>
    <t>ED-49798</t>
  </si>
  <si>
    <t>FORNECIMENTO DE CONCRETO ESTRUTURAL, USINADO, COM FCK 25 MPA, INCLUSIVE LANÇAMENTO, ADENSAMENTO E ACABAMENTO (FUNDAÇÃO)</t>
  </si>
  <si>
    <t>ED-48232</t>
  </si>
  <si>
    <t>ALVENARIA DE VEDAÇÃO COM TIJOLO CERÂMICO FURADO, ESP. 14CM, PARA REVESTIMENTO, INCLUSIVE ARGAMASSA PARA ASSENTAMENTO</t>
  </si>
  <si>
    <t>ENCUNHAMENTO DE ALVENARIA DE VEDAÇÃO COM ARGAMASSA, INCLUSIVE ADITIVO EXPANSOR PARA ENCUNHAMENTO</t>
  </si>
  <si>
    <t>ED-9906</t>
  </si>
  <si>
    <t>CONTRAVERGA EM CONCRETO ESTRUTURAL PARA VÃOS ACIMA DE 150CM, PREPARADO EM OBRA COM BETONEIRA, CONTROLE "A", COM FCK 20 MPA, MOLDADA IN LOCO, INCLUSIVE ARMAÇÃO</t>
  </si>
  <si>
    <t>ED-9907</t>
  </si>
  <si>
    <t>VERGA EM CONCRETO ESTRUTURAL PARA VÃOS ACIMA DE 150CM, PREPARADO EM OBRA COM BETONEIRA, CONTROLE "A", COM FCK 20 MPA, MOLDADA IN LOCO, INCLUSIVE ARMAÇÃO</t>
  </si>
  <si>
    <t>ED-9904</t>
  </si>
  <si>
    <t>VERGA EM CONCRETO ESTRUTURAL PARA VÃOS DE ATÉ 150CM, PREPARADO EM OBRA COM BETONEIRA, CONTROLE "A", COM FCK 20 MPA, MOLDADA IN LOCO, INCLUSIVE ARMAÇÃO</t>
  </si>
  <si>
    <t>ED-48533</t>
  </si>
  <si>
    <t>ED-7576</t>
  </si>
  <si>
    <t>FORNECIMENTO E ASSENTAMENTO DE PORTA EM ALUMÍNIO, TIPO VENEZIANA, DE ABRIR, ACABAMENTO ANODIZADO NATURAL, INCLUSIVE FECHADURA E MARCO</t>
  </si>
  <si>
    <t>ED-50933</t>
  </si>
  <si>
    <t>ASSENTAMENTO DE GRADIS E PORTÕES</t>
  </si>
  <si>
    <t>ED-50973</t>
  </si>
  <si>
    <t>PORTA COMPLETA, ESTRUTURA E MARCO EM CHAPA DOBRADA - 80 X 210 CM</t>
  </si>
  <si>
    <t>ED-49611</t>
  </si>
  <si>
    <t>RÉGUA PARA ALIZARES DE 5 X 1 CM DE MADEIRA DE LEI PARA PINTURA COLOCADO</t>
  </si>
  <si>
    <t>ED-49605</t>
  </si>
  <si>
    <t>PORTA EM MADEIRA DE LEI ESPECIAL COMPLETA 80 X 210 CM, COM REVESTIMENTO EM LAMINADO MELAMÍNICO NAS DUAS FACES, INCLUSIVE FERRAGENS E MAÇANETA TIPO ALAVANCA</t>
  </si>
  <si>
    <t>ED-49604</t>
  </si>
  <si>
    <t>PORTA EM MADEIRA DE LEI ESPECIAL COMPLETA 90 X 210 CM, PARA PINTURA, PARA P.N.E., COM PROTEÇÃO INFERIOR EM LAMINADO MELAMÍNICO, INCLUSIVE FERRAGENS E MAÇANETA TIPO ALAVANCA (P2)</t>
  </si>
  <si>
    <t>ED-7066</t>
  </si>
  <si>
    <t>FORNECIMENTO DE VISOR 30X20 CM DE VIDRO EM CRISTAL INCOLOR FIXO E=4 MM COM MOLDURA DE MADEIRA, INSTALADO EM PORTA DE MADEIRA</t>
  </si>
  <si>
    <t>ED-20603</t>
  </si>
  <si>
    <t>FORNECIMENTO DE ESTRUTURA METÁLICA E ENGRADAMENTO METÁLICO, EM AÇO, PARA TELHADO, EXCLUSIVE TELHA, INCLUSIVE FABRICAÇÃO, TRANSPORTE, MONTAGEM E APLICAÇÃO DE FUNDO PREPARADOR ANTICORROSIVO EM SUPERFÍCIE METÁLICA, UMA (1) DEMÃO</t>
  </si>
  <si>
    <t>ED-50660</t>
  </si>
  <si>
    <t>CALHA DE CHAPA GALVANIZADA Nº. 24 GSG, DESENVOLVIMENTO = 100 CM</t>
  </si>
  <si>
    <t>ED-50677</t>
  </si>
  <si>
    <t>RUFO E CONTRA-RUFO DE CHAPA GALVANIZADA Nº. 24, DESENVOLVIMENTO = 25 CM</t>
  </si>
  <si>
    <t>ED-50667</t>
  </si>
  <si>
    <t>ED-50600</t>
  </si>
  <si>
    <t>APLICAÇÃO DE LONA PRETA, ESP. 150 MICRAS, INCLUSIVE FORNECIMENTO</t>
  </si>
  <si>
    <t>ED-50569</t>
  </si>
  <si>
    <t>CONTRAPISO DESEMPENADO COM ARGAMASSA, TRAÇO 1:3 (CIMENTO E AREIA), ESP. 50MM</t>
  </si>
  <si>
    <t>ED-50754</t>
  </si>
  <si>
    <t>REVESTIMENTO COM PORCELANATO APLICADO EM PISO, ACABAMENTO POLÍDO, AMBIENTE INTERNO, PADRÃO EXTRA, BORDA RETIFICADA, DIMENSÃO DA PEÇA (60X60CM), ASSENTAMENTO COM ARGAMASSA INDUSTRIALIZADA, INCLUSIVE REJUNTAMENTO</t>
  </si>
  <si>
    <t>ED-17821</t>
  </si>
  <si>
    <t>APLICAÇÃO DE REJUNTE CIMENTÍCIO COLORIDO INDUSTRIALIZADO PARA REVESTIMENTOS DE PAREDE/PISO COM JUNTAS DE ATÉ 1MM DE ESPESSURA</t>
  </si>
  <si>
    <t>ED-50617</t>
  </si>
  <si>
    <t>LIMPEZA E POLIMENTO DE PISO GRANILITE/MARMORITE, EXCLUSIVE RESINA</t>
  </si>
  <si>
    <t>ED-50616</t>
  </si>
  <si>
    <t>PISO EM GRANILITE/MARMORITE, ESP. 8MM, ACABAMENTO LAVADO TIPO FULGET, COR NATURAL, MODULAÇÃO DE 1X1M, INCLUSO JUNTA PLÁSTICA</t>
  </si>
  <si>
    <t>ED-50571</t>
  </si>
  <si>
    <t>PISO EM CONCRETO, PREPARADO EM OBRA COM BETONEIRA, FCK 13,5MPA, SEM ARMAÇÃO, ACABAMENTO RÚSTICO, ESP. 8CM, INCLUSIVE FORNECIMENTO, LANÇAMENTO, ADENSAMENTO, SARRAFEAMENTO, EXCLUSIVE JUNTA DE DILATAÇÃO</t>
  </si>
  <si>
    <t>ED-50629</t>
  </si>
  <si>
    <t>PISO PODOTÁTIL DE BORRACHA, ALERTA, ESP. 12MM, COLORIDA, ASSENTAMENTO COM ARGAMASSA, TRAÇO 1:4 (CIMENTO E AREIA), INCLUSIVE FORNECIMENTO E INSTALAÇÃO</t>
  </si>
  <si>
    <t>ED-50626</t>
  </si>
  <si>
    <t>PISO PODOTÁTIL DE BORRACHA, DIRECIONAL, ESP. 12MM, COLORIDA, ASSENTAMENTO COM ARGAMASSA, TRAÇO 1:4 (CIMENTO E AREIA), INCLUSIVE FORNECIMENTO E INSTALAÇÃO</t>
  </si>
  <si>
    <t>ED-50621</t>
  </si>
  <si>
    <t>SÓCULO COM ENCHIMENTO EM TIJOLOS MACIÇOS, ALTURA  DE 10CM À 12CM, INCLUSIVE ACABAMENTO FINAL EM ARGAMASSA, ESP. 20MM, APLICAÇÃO MANUAL</t>
  </si>
  <si>
    <t>ED-50783</t>
  </si>
  <si>
    <t>RODAPÉ EM GRANILITE/MARMORITE, ACABAMENTO POLIDO, COR CINZA, ALTURA 10CM, INCLUSIVE POLIMENTO</t>
  </si>
  <si>
    <t>ED-49687</t>
  </si>
  <si>
    <t>FORRO DE GESSO EM PLACAS ACARTONADAS - FGA</t>
  </si>
  <si>
    <t>ED-49688</t>
  </si>
  <si>
    <t>COLOCAÇÃO DE MOLDURA DE GESSO</t>
  </si>
  <si>
    <t>ED-50514</t>
  </si>
  <si>
    <t>PREPARAÇÃO PARA EMASSAMENTO OU PINTURA (LÁTEX/ACRÍLICA) EM PAREDE, INCLUSIVE UMA (1) DEMÃO DE SELADOR ACRÍLICO</t>
  </si>
  <si>
    <t>ED-50486</t>
  </si>
  <si>
    <t>EMASSAMENTO EM FORRO DE GESSO COM MASSA CORRIDA (PVA), UMA (1) DEMÃO, INCLUSIVE LIXAMENTO PARA PINTURA</t>
  </si>
  <si>
    <t>ED-50478</t>
  </si>
  <si>
    <t>EMASSAMENTO EM PAREDE COM MASSA CORRIDA (PVA), DUAS (2) DEMÃOS, INCLUSIVE LIXAMENTO PARA PINTURA</t>
  </si>
  <si>
    <t>ED-50498</t>
  </si>
  <si>
    <t>ED-50451</t>
  </si>
  <si>
    <t>PINTURA ACRÍLICA EM PAREDE, DUAS (2) DEMÃOS, EXCLUSIVE SELADOR ACRÍLICO E MASSA ACRÍLICA/CORRIDA (PVA)</t>
  </si>
  <si>
    <t>ED-50482</t>
  </si>
  <si>
    <t>EMASSAMENTO EM ESQUADRIA DE MADEIRA COM MASSA A ÓLEO, DUAS (2) DEMÃOS, INCLUSIVE LIXAMENTO PARA PINTURA  A ÓLEO OU ESMALTE</t>
  </si>
  <si>
    <t>ED-50527</t>
  </si>
  <si>
    <t>PINTURA COM VERNIZ SINTÉTICO MARÍTIMO EM ESQUADRIAS DE MADEIRA, DUAS (2) DEMÃOS, ACABAMENTO TIPO ACETINADO (BRILHO SÚTIL)</t>
  </si>
  <si>
    <t>ED-50491</t>
  </si>
  <si>
    <t>PINTURA ESMALTE EM ESQUADRIAS DE FERRO, DUAS (2) DEMÃOS, INCLUSIVE UMA (1) DEMÃO DE FUNDO ANTICORROSIVO</t>
  </si>
  <si>
    <t>ED-9917</t>
  </si>
  <si>
    <t>PINTURA EPÓXI EM PAREDE, DUAS (2) DEMÃOS, EXCLUSIVE SELADOR ACRÍLICO E MASSA ACRÍLICA/CORRIDA (PVA)</t>
  </si>
  <si>
    <t>ED-50513</t>
  </si>
  <si>
    <t>PINTURA COM RESINA ACRÍLICA EM CONCRETO, DUAS (2) DEMÃOS, INCLUSIVE UMA (1) DEMÃO DE SELADOR ACRÍLICO</t>
  </si>
  <si>
    <t>ED-50997</t>
  </si>
  <si>
    <t>PEITORIL DE GRANITO CINZA ANDORINHA E = 2 CM</t>
  </si>
  <si>
    <t>ED-48344</t>
  </si>
  <si>
    <t>ED-48343</t>
  </si>
  <si>
    <t>BANCADA EM GRANITO CINZA ANDORINHA E = 3 CM, APOIADA EM CONSOLE DE METALON 20 X 30 MM</t>
  </si>
  <si>
    <t>ED-48348</t>
  </si>
  <si>
    <t>RODABANCA/FRONTÃO PARA BANCADA EM GRANITO, COR CINZA ANDORINHA, ESP. 2CM, ALTURA DE 10CM, INCLUSIVE REJUNTAMENTO EM MASSA PLÁSTICA NA COR DA PEDRA</t>
  </si>
  <si>
    <t>ED-21635</t>
  </si>
  <si>
    <t>ED-49132</t>
  </si>
  <si>
    <t>CABO DE COBRE NÚ # 10 MM2, ENTERRADO, EXCLUSIVE ESCAVAÇÃO E REATERRO</t>
  </si>
  <si>
    <t>ED-49187</t>
  </si>
  <si>
    <t>CAIXA DE LIGAÇÃO/PASSAGEM EM PVC RÍGIDO PARA ELETRODUTO, DIMENSÕES 4"X2", EMBUTIDA EM ALVENARIA - FORNECIMENTO E INSTALAÇÃO</t>
  </si>
  <si>
    <t>ED-49191</t>
  </si>
  <si>
    <t>ED-49199</t>
  </si>
  <si>
    <t>CAIXA DE INSPEÇÃO EM CONCRETO, TIPO "ZB" PASSEIO, PADRÃO CEMIG, DIMENSÃO (52X44)CM, ALTURA 70CM, COM TAMPA E ARO ARTICULADO EM FERRO FUNDIDO, INCLUSIVE ESCAVAÇÃO, APILOAMENTO, LASTRO DE BRITA, REATERRO E TRANSPORTE E RETIRADA DO MATERIAL ESCAVADO (EM CAÇAMBA)</t>
  </si>
  <si>
    <t>ED-49148</t>
  </si>
  <si>
    <t>ED-49149</t>
  </si>
  <si>
    <t>CAIXA DE PASSAGEM EM CHAPA DE AÇO, EMBUTIR 230 X 230 X 102 MM</t>
  </si>
  <si>
    <t>ED-49168</t>
  </si>
  <si>
    <t>CAIXA DE PASSAGEM EM ALVENARIA E TAMPA DE CONCRETO, FUNDO DE BRITA, TIPO 1, 30 X 30 X 40 CM, INCLUSIVE ESCAVAÇÃO, REATERRO E BOTA-FORA</t>
  </si>
  <si>
    <t>ED-49219</t>
  </si>
  <si>
    <t>CAIXA DE PASSAGEM Nº 3 PADRÃO TELEBRÁS DIM. (40 X 40 X 13,5) CM EM CHAPA DE AÇO GALVANIZADO - EMBUTIR, FECHO DE PLÁSTICO C/ FUNDO DE MADEIRA S/ FUNDO DE CHAPA</t>
  </si>
  <si>
    <t>ED-49056</t>
  </si>
  <si>
    <t>BOTÃO DE CAMPAINHA, 1 TECL</t>
  </si>
  <si>
    <t>ED-15772</t>
  </si>
  <si>
    <t>CONJUNTO DE DOIS (2) INTERRUPTORES PARALELO, CORRENTE 10A, TENSÃO 250V, (10A-250V) E UMA (1) TOMADA PADRÃO, TRÊS (3) POLOS, CORRENTE 10A, TENSÃO 250V, (2P+T/10A-250V), COM PLACA 4"X2" DE TRÊS (3) POSTOS, INCLUSIVE FORNECIMENTO, INSTALAÇÃO, SUPORTE, MÓDULO E PLACA</t>
  </si>
  <si>
    <t>ED-15745</t>
  </si>
  <si>
    <t>CONJUNTO DE DOIS (2) INTERRUPTORES PARALELOS, CORRENTE 10A, TENSÃO 250V, (10A-250V), COM PLACA 4"X2" DE DOIS (2) POSTOS, INCLUSIVE FORNECIMENTO, INSTALAÇÃO, SUPORTE, MÓDULO E PLACA</t>
  </si>
  <si>
    <t>ED-15739</t>
  </si>
  <si>
    <t>CONJUNTO DE DOIS (2) INTERRUPTORES SIMPLES, CORRENTE 10A, TENSÃO 250V, (10A-250V), COM PLACA 4"X2" DE DOIS (2) POSTOS, INCLUSIVE FORNECIMENTO, INSTALAÇÃO, SUPORTE, MÓDULO E PLACA</t>
  </si>
  <si>
    <t>ED-15771</t>
  </si>
  <si>
    <t>CONJUNTO DE DOIS (2) INTERRUPTORES SIMPLES, CORRENTE 10A, TENSÃO 250V, (10A-250V) E UMA (1) TOMADA PADRÃO, TRÊS (3) POLOS, CORRENTE 10A, TENSÃO 250V, (2P+T/10A-250V), COM PLACA 4"X2" DE TRÊS (3) POSTOS, INCLUSIVE FORNECIMENTO, INSTALAÇÃO, SUPORTE, MÓDULO E PLACA</t>
  </si>
  <si>
    <t>ED-15755</t>
  </si>
  <si>
    <t>CONJUNTO DE DUAS (2) TOMADAS PADRÃO, TRÊS (3) POLOS, CORRENTE 10A, TENSÃO 250V, (2P+T/10A-250V), COM PLACA 4"X2" DE DOIS (2) POSTOS, INCLUSIVE FORNECIMENTO, INSTALAÇÃO, SUPORTE, MÓDULO E PLACA</t>
  </si>
  <si>
    <t>ED-15756</t>
  </si>
  <si>
    <t>CONJUNTO DE DUAS (2) TOMADAS PADRÃO, TRÊS (3) POLOS, CORRENTE 20A, TENSÃO 250V, (2P+T/20A-250V), COM PLACA 4"X2" DE DOIS (2) POSTOS, INCLUSIVE FORNECIMENTO, INSTALAÇÃO, SUPORTE, MÓDULO E PLACA</t>
  </si>
  <si>
    <t>ED-15741</t>
  </si>
  <si>
    <t>CONJUNTO DE TRÊS (3) INTERRUPTORES SIMPLES, CORRENTE 10A, TENSÃO 250V, (10A-250V), COM PLACA 4"X2" DE TRÊS (3) POSTOS, INCLUSIVE FORNECIMENTO, INSTALAÇÃO, SUPORTE, MÓDULO E PLACA</t>
  </si>
  <si>
    <t>ED-15770</t>
  </si>
  <si>
    <t>CONJUNTO DE UM (1) INTERRUPTOR BIPOLAR SIMPLES, CORRENTE 10A, TENSÃO 250V, (10A-250V) E UMA (1) TOMADA PADRÃO, TRÊS (3) POLOS, CORRENTE 20A, TENSÃO 250V, (2P+T/20A-250V), COM PLACA 4"X2" DE DOIS (2) POSTOS, INCLUSIVE FORNECIMENTO, INSTALAÇÃO, SUPORTE, MÓDULO E PLACA</t>
  </si>
  <si>
    <t>ED-15736</t>
  </si>
  <si>
    <t>CONJUNTO DE UM (1) INTERRUPTOR PARALELO, CORRENTE 10A, TENSÃO 250V, (10A-250V), COM PLACA 4"X2" DE UM (1) POSTO, INCLUSIVE FORNECIMENTO, INSTALAÇÃO, SUPORTE, MÓDULO E PLACA</t>
  </si>
  <si>
    <t>ED-15766</t>
  </si>
  <si>
    <t>CONJUNTO DE UM (1) INTERRUPTOR PARALELO, CORRENTE 10A, TENSÃO 250V, (10A-250V) E UMA (1) TOMADA PADRÃO, TRÊS (3) POLOS, CORRENTE 10A, TENSÃO 250V, (2P+T/10A-250V), COM PLACA 4"X2" DE DOIS (2) POSTOS, INCLUSIVE FORNECIMENTO, INSTALAÇÃO, SUPORTE, MÓDULO E PLACA</t>
  </si>
  <si>
    <t>ED-15733</t>
  </si>
  <si>
    <t>CONJUNTO DE UM (1) INTERRUPTOR SIMPLES, CORRENTE 10A, TENSÃO 250V, (10A-250V), COM PLACA 4"X2" DE UM (1) POSTO, INCLUSIVE FORNECIMENTO, INSTALAÇÃO, SUPORTE, MÓDULO E PLACA</t>
  </si>
  <si>
    <t>ED-15743</t>
  </si>
  <si>
    <t>CONJUNTO DE UM (1) INTERRUPTOR SIMPLES, CORRENTE 10A, TENSÃO 250V, (10A-250V) E UM (1) INTERRUPTOR PARALELO, CORRENTE 10A, TENSÃO 250V, (10A-250V), COM PLACA 4"X2" DE DOIS (2) POSTOS, INCLUSIVE FORNECIMENTO, INSTALAÇÃO, SUPORTE, MÓDULO E PLACA</t>
  </si>
  <si>
    <t>ED-15763</t>
  </si>
  <si>
    <t>CONJUNTO DE UM (1) MÓDULO COM FURO PARA SAÍDA DE FIO Ø10MM, COM PLACA 4"X2" DE UM (1) POSTO, INCLUSIVE FORNECIMENTO, INSTALAÇÃO, SUPORTE, MÓDULO E PLACA</t>
  </si>
  <si>
    <t>ED-15753</t>
  </si>
  <si>
    <t>CONJUNTO DE UMA (1) TOMADA DE ANTENA (CONECTOR COAXIAL), COM PLACA 4"X2" DE UM (1) POSTO, INCLUSIVE FORNECIMENTO, INSTALAÇÃO, SUPORTE, MÓDULO E PLACA</t>
  </si>
  <si>
    <t>ED-15748</t>
  </si>
  <si>
    <t>CONJUNTO DE UMA (1) TOMADA PADRÃO, TRÊS (3) POLOS, CORRENTE 10A, TENSÃO 250V, (2P+T/10A-250V), COM PLACA 4"X2" DE UM (1) POSTO, INCLUSIVE FORNECIMENTO, INSTALAÇÃO, SUPORTE, MÓDULO E PLACA</t>
  </si>
  <si>
    <t>ED-15761</t>
  </si>
  <si>
    <t>CONJUNTO DE UMA (1) TOMADA PADRÃO, TRÊS (3) POLOS, CORRENTE 10A, TENSÃO 250V, (2P+T/10A-250V) E UMA (1) TOMADA PADRÃO, TRÊS (3) POLOS, CORRENTE 20A, TENSÃO 250V, (2P+T/20A-250V), COM PLACA 4"X2" DE DOIS (2) POSTOS, INCLUSIVE FORNECIMENTO, INSTALAÇÃO, SUPORTE, MÓDULO E PLACA</t>
  </si>
  <si>
    <t>ED-49415</t>
  </si>
  <si>
    <t>ELETRODUTO FLEXÍVEL CORRUGADO, PVC, ANTI-CHAMA, DN 32MM (1"), APLICADO EM ALVENARIA, INCLUSIVE RASGO</t>
  </si>
  <si>
    <t>ED-17952</t>
  </si>
  <si>
    <t>ELETRODUTO FLEXÍVEL CORRUGADO, PVC, ANTI-CHAMA, DN 25MM (3/4"), APLICADO EM ALVENARIA, EXCLUSIVE RASGO</t>
  </si>
  <si>
    <t>ED-49414</t>
  </si>
  <si>
    <t>ELETRODUTO FLEXÍVEL CORRUGADO, PVC, ANTI-CHAMA, DN 25MM (3/4"), APLICADO EM ALVENARIA, INCLUSIVE RASGO</t>
  </si>
  <si>
    <t>ED-17953</t>
  </si>
  <si>
    <t>ELETRODUTO FLEXÍVEL CORRUGADO, PVC, ANTI-CHAMA, DN 32MM (1"), APLICADO EM ALVENARIA, EXCLUSIVE RASGO</t>
  </si>
  <si>
    <t>ED-49307</t>
  </si>
  <si>
    <t>ELETRODUTO DE PVC RÍGIDO ROSCÁVEL, DN 16 MM (1/2"), INCLUSIVE CONEXÕES, SUPORTES E FIXAÇÃO</t>
  </si>
  <si>
    <t>ED-49308</t>
  </si>
  <si>
    <t>ELETRODUTO DE PVC RÍGIDO ROSCÁVEL, DN 20 MM (3/4"), INCLUSIVE CONEXÕES, SUPORTES E FIXAÇÃO</t>
  </si>
  <si>
    <t>ED-49309</t>
  </si>
  <si>
    <t>ELETRODUTO DE PVC RÍGIDO ROSCÁVEL, DN 25 MM (1"), INCLUSIVE CONEXÕES, SUPORTES E FIXAÇÃO</t>
  </si>
  <si>
    <t>ED-49311</t>
  </si>
  <si>
    <t>ELETRODUTO DE PVC RÍGIDO ROSCÁVEL, DN 40 MM (1.1/2"), INCLUSIVE CONEXÕES, SUPORTES E FIXAÇÃO</t>
  </si>
  <si>
    <t>ED-17935</t>
  </si>
  <si>
    <t>SONDAGEM DE ELETRODUTO/DUTOS COM ARAME GALVANIZADO, DIÂMETRO DO FIO 1,24MM, 18 BWG, INCLUSIVE FORNECIMENTO E INSTALAÇÃO</t>
  </si>
  <si>
    <t>ED-49461</t>
  </si>
  <si>
    <t>ED-13345</t>
  </si>
  <si>
    <t>LUMINÁRIA ARANDELA TIPO MEIA-LUA COMPLETA, DIÂMETRO 25 CM, PARA UMA (1) LÂMPADA LED, POTÊNCIA 15W, BULBO A65, FORNECIMENTO E INSTALAÇÃO, INCLUSIVE BASE E LÂMPADA</t>
  </si>
  <si>
    <t>ED-13357</t>
  </si>
  <si>
    <t>LUMINÁRIA PLAFON REDONDO DE VIDRO JATEADO REDONDO COMPLETA, DIÂMETRO 25 CM, PARA UMA (1) LÂMPADA LED, POTÊNCIA 15W, BULBO A65, FORNECIMENTO E INSTALAÇÃO, INCLUSIVE BASE E LÂMPADA</t>
  </si>
  <si>
    <t>ED-49297</t>
  </si>
  <si>
    <t>DUTO CORRUGADO EM PEAD (POLIETILENO DE ALTA DENSIDADE), PARA PROTEÇÃO DE CABOS SUBTERRÂNEOS DN 75 MM (3")</t>
  </si>
  <si>
    <t>ED-49334</t>
  </si>
  <si>
    <t>ENVELOPE DE CONCRETO PARA PROTEÇÃO DE TUBOS DE PVC ENTERRADO - CONCRETO TIPO A FCK = 13,5 MPA</t>
  </si>
  <si>
    <t>ED-20588</t>
  </si>
  <si>
    <t>ENTRADA DE ENERGIA AÉREA, TIPO C8, PADRÃO CEMIG, CARGA INSTALADA DE 66,1KVA ATÉ 75KVA, TRIFÁSICO, COM SAÍDA SUBTERRÂNEA, INCLUSIVE POSTE, CAIXA PARA MEDIDOR, DISJUNTOR, BARRAMENTO, ATERRAMENTO E ACESSÓRIOS</t>
  </si>
  <si>
    <t>ED-49504</t>
  </si>
  <si>
    <t>QUADRO DE DISTRIBUIÇÃO PARA 50 MÓDULOS COM BARRAMENTO 100 A</t>
  </si>
  <si>
    <t>ED-49268</t>
  </si>
  <si>
    <t>DISJUNTOR BIPOLAR TERMOMAGNÉTICO 5KA, DE 10A</t>
  </si>
  <si>
    <t>ED-49270</t>
  </si>
  <si>
    <t>DISJUNTOR BIPOLAR TERMOMAGNÉTICO 5KA, DE 16A</t>
  </si>
  <si>
    <t>ED-49272</t>
  </si>
  <si>
    <t>DISJUNTOR BIPOLAR TERMOMAGNÉTICO 5KA, DE 25A</t>
  </si>
  <si>
    <t>ED-15114</t>
  </si>
  <si>
    <t>DISJUNTOR DE PROTEÇÃO DIFERENCIAL RESIDUAL (DR), BIPOLAR, TIPO DIN, CORRENTE NOMINAL DE 25A, ALTA SENSIBILIDADE, CORRENTE DIFERENCIAL RESIDUAL NOMINAL COM ATUAÇÃO DE 30MA</t>
  </si>
  <si>
    <t>ED-49228</t>
  </si>
  <si>
    <t>DISJUNTOR MONOPOLAR TERMOMAGNÉTICO 5KA, DE 10A</t>
  </si>
  <si>
    <t>ED-49231</t>
  </si>
  <si>
    <t>DISJUNTOR MONOPOLAR TERMOMAGNÉTICO 5KA, DE 20A</t>
  </si>
  <si>
    <t>ED-49267</t>
  </si>
  <si>
    <t>DISJUNTOR TRIPOLAR TERMOMAGNÉTICO 10KA, DE 175A</t>
  </si>
  <si>
    <t>ED-49266</t>
  </si>
  <si>
    <t>DISJUNTOR TRIPOLAR TERMOMAGNÉTICO 10KA, DE 200A</t>
  </si>
  <si>
    <t>ED-49527</t>
  </si>
  <si>
    <t>SUPRESSOR DE SURTO PARA PROTEÇÃO PRIMÁRIA EM QGD, ATÉ 1,5 KV - 5 KA</t>
  </si>
  <si>
    <t>ED-48701</t>
  </si>
  <si>
    <t>TERMINAL PARA ATERRAMENTO E CONEXÃO DE QUADRO/PAINEL ELÉTRICO, TIPO PARAFUSO FENDIDO DE APERTO, EM LATÃO ESTANHADO, DIÂMETRO DERIVAÇÃO 2,5MM2-25MM2, INCLUSIVE INSTALAÇÃO</t>
  </si>
  <si>
    <t>ED-49524</t>
  </si>
  <si>
    <t>RELÉ FOTOELÉTRICO, TENSÃO 220V COM CAPACIDADE DE CARGA 1800VA, INCLUSIVE BASE E INSTALAÇÃO</t>
  </si>
  <si>
    <t>ED-49526</t>
  </si>
  <si>
    <t>SIRENE DE ALTA POTÊNCIA, TIMBRE Ø 150MM, 100DCB</t>
  </si>
  <si>
    <t>ED-48365</t>
  </si>
  <si>
    <t>ED-49341</t>
  </si>
  <si>
    <t>FIO TELEFÔNICO EXTERNO 2 X 100 - FE</t>
  </si>
  <si>
    <t>ED-15762</t>
  </si>
  <si>
    <t>CONJUNTO DE DUAS (2) TOMADAS DE DADOS (CONECTOR RJ45 CAT.6E), COM PLACA 4"X2" DE DOIS (2) POSTOS, INCLUSIVE FORNECIMENTO, INSTALAÇÃO, SUPORTE, MÓDULO E PLACA</t>
  </si>
  <si>
    <t>ED-15752</t>
  </si>
  <si>
    <t>CONJUNTO DE UMA (1) TOMADA DE DADOS (CONECTOR RJ45 CAT.6E), COM PLACA 4"X2" DE UM (1) POSTO, INCLUSIVE FORNECIMENTO, INSTALAÇÃO, SUPORTE, MÓDULO E PLACA</t>
  </si>
  <si>
    <t>ED-15751</t>
  </si>
  <si>
    <t>CONJUNTO DE UMA (1) TOMADA TELEFÔNICA (CONECTOR RJ11), COM PLACA 4"X2" DE UM (1) POSTO, INCLUSIVE FORNECIMENTO, INSTALAÇÃO, SUPORTE, MÓDULO E PLACA</t>
  </si>
  <si>
    <t>ED-48368</t>
  </si>
  <si>
    <t>CERTIFICAÇÃO DE GARANTIA DE TRANSMISSÃO DE CABOS LÓGICOS CAT. 5/6</t>
  </si>
  <si>
    <t>ED-48362</t>
  </si>
  <si>
    <t>ED-48363</t>
  </si>
  <si>
    <t>CABO COAXIAL RG-59-75 OHMS - SISTEMAS DE CFTV</t>
  </si>
  <si>
    <t>ED-50266</t>
  </si>
  <si>
    <t>LIMPEZA FINAL PARA ENTREGA DA OBRA</t>
  </si>
  <si>
    <t>ED-21770</t>
  </si>
  <si>
    <t>ED-21778</t>
  </si>
  <si>
    <t>ED-21780</t>
  </si>
  <si>
    <t>LIGAÇÃO DE ÁGUA PROVISÓRIA PARA CANTEIRO,  INCLUSIVE HIDRÔMETRO E CAVALETE PARA MEDIÇÃO DE ÁGUA - ENTRADA PRINCIPAL, EM AÇO GALVANIZADO DN 20MM (1/2") - PADRÃO CONCESSIONÁRIA</t>
  </si>
  <si>
    <t>PINTURA LÁTEX (PVA) EM PAREDE, DUAS (2) DEMÃOS, EXCLUSIVE SELADOR ACRÍLICO E MASSA ACRÍLICA/CORRIDA (PVA)</t>
  </si>
  <si>
    <t>TESTEIRA PARA BANCADA EM GRANITO, COR CINZA ANDORINHA, ESP. 2CM, ALTURA DE 5CM, INCLUSIVE POLIMENTO, CORTE/COLAGEM EM MEIA ESQUADARIA E MASSA PLÁSTICA NA COR DA PEDRA</t>
  </si>
  <si>
    <t>ED-50937</t>
  </si>
  <si>
    <t>CORRIMÃO DUPLO EM TUBO GALVANIZADO DIN 2440, D = 1 1/2" - FIXADO EM ALVENARIA</t>
  </si>
  <si>
    <t>ED-50939</t>
  </si>
  <si>
    <t>GUARDA-CORPO EM AÇO GALVANIZADO DIN 2440, D = 2", COM SUBDIVISÕES EM TUBO DE AÇO D = 1/2", H = 1,05 M - COM CORRIMÃO DUPLO DE TUBO DE AÇO GALVANIZADO DE D = 1 1/2"</t>
  </si>
  <si>
    <t>ED-50982</t>
  </si>
  <si>
    <t>PORTÃO DE FERRO PADRÃO, EM CHAPA (TIPO LAMBRI), COLOCADO COM CADEADO</t>
  </si>
  <si>
    <t>ED-15205</t>
  </si>
  <si>
    <t>KIT CAVALETE PARA MEDIÇÃO DE ÁGUA, EMBUTIDO EM ALVENARIA, EM AÇO GALVANIZADO DN 25MM (3/4") - PADRÃO CONCESSIONÁRIA LOCAL, EXCLUSIVE HIDRÔMETRO</t>
  </si>
  <si>
    <t>ED-50034</t>
  </si>
  <si>
    <t>FORNECIMENTO E ASSENTAMENTO DE TUBO PVC RÍGIDO, ESGOTO, PB - SÉRIE NORMAL, DN 40MM (1.1/2"), INCLUSIVE CONEXÕES</t>
  </si>
  <si>
    <t>ED-50029</t>
  </si>
  <si>
    <t>FORNECIMENTO E ASSENTAMENTO DE TUBO PVC RÍGIDO, ESGOTO, PBV - SÉRIE NORMAL, DN 100 MM (4"), INCLUSIVE CONEXÕES</t>
  </si>
  <si>
    <t>ED-50027</t>
  </si>
  <si>
    <t>FORNECIMENTO E ASSENTAMENTO DE TUBO PVC RÍGIDO, ESGOTO, PBV - SÉRIE NORMAL, DN 50 MM (2"), INCLUSIVE CONEXÕES</t>
  </si>
  <si>
    <t>ED-50028</t>
  </si>
  <si>
    <t>FORNECIMENTO E ASSENTAMENTO DE TUBO PVC RÍGIDO, ESGOTO, PBV - SÉRIE NORMAL, DN 75 MM (3"), INCLUSIVE CONEXÕES</t>
  </si>
  <si>
    <t>ED-50026</t>
  </si>
  <si>
    <t>FORNECIMENTO E ASSENTAMENTO DE TUBO PVC RÍGIDO SOLDÁVEL, ÁGUA FRIA, DN 110 MM (4"), INCLUSIVE CONEXÕES</t>
  </si>
  <si>
    <t>ED-50019</t>
  </si>
  <si>
    <t>FORNECIMENTO E ASSENTAMENTO DE TUBO PVC RÍGIDO SOLDÁVEL, ÁGUA FRIA, DN 25 MM (3/4") , INCLUSIVE CONEXÕES</t>
  </si>
  <si>
    <t>ED-50020</t>
  </si>
  <si>
    <t>FORNECIMENTO E ASSENTAMENTO DE TUBO PVC RÍGIDO SOLDÁVEL, ÁGUA FRIA, DN 32 MM (1") , INCLUSIVE CONEXÕES</t>
  </si>
  <si>
    <t>ED-50022</t>
  </si>
  <si>
    <t>FORNECIMENTO E ASSENTAMENTO DE TUBO PVC RÍGIDO SOLDÁVEL, ÁGUA FRIA, DN 50 MM (1.1/2"), INCLUSIVE CONEXÕES</t>
  </si>
  <si>
    <t>ED-50023</t>
  </si>
  <si>
    <t>FORNECIMENTO E ASSENTAMENTO DE TUBO PVC RÍGIDO SOLDÁVEL, ÁGUA FRIA, DN 60 MM (2"), INCLUSIVE CONEXÕES</t>
  </si>
  <si>
    <t>ED-50024</t>
  </si>
  <si>
    <t>FORNECIMENTO E ASSENTAMENTO DE TUBO PVC RÍGIDO SOLDÁVEL, ÁGUA FRIA, DN 75 MM (2.1/2"), INCLUSIVE CONEXÕES</t>
  </si>
  <si>
    <t>ED-49996</t>
  </si>
  <si>
    <t>REGISTRO DE GAVETA, TIPO BASE,  ROSCÁVEL 1.1/2" (PARA TUBO SOLDÁVEL OU PPR DN 50MM/CPVC DN 42MM), INCLUSIVE ACABAMENTO (PADRÃO POPULAR) E CANOPLA CROMADOS</t>
  </si>
  <si>
    <t>ED-49990</t>
  </si>
  <si>
    <t>REGISTRO DE GAVETA, TIPO BASE,  ROSCÁVEL 3/4" (PARA TUBO SOLDÁVEL OU PPR DN 25MM/CPVC DN 22MM), INCLUSIVE ACABAMENTO (PADRÃO POPULAR) E CANOPLA CROMADOS</t>
  </si>
  <si>
    <t>ED-49978</t>
  </si>
  <si>
    <t>REGISTRO DE GAVETA, TIPO BRUTO,  ROSCÁVEL 1.1/2" (PARA TUBO SOLDÁVEL OU PPR DN 50MM/CPVC DN 42MM), INCLUSIVE VOLANTE PARA ACIONAMENTO</t>
  </si>
  <si>
    <t>ED-49980</t>
  </si>
  <si>
    <t>REGISTRO DE GAVETA, TIPO BRUTO,  ROSCÁVEL 2" (PARA TUBO SOLDÁVEL OU PPR DN 60MM/CPVC DN 54MM), INCLUSIVE VOLANTE PARA ACIONAMENTO</t>
  </si>
  <si>
    <t>ED-49982</t>
  </si>
  <si>
    <t>REGISTRO DE GAVETA, TIPO BRUTO,  ROSCÁVEL 2.1/2" (PARA TUBO SOLDÁVEL OU PPR DN 75MM/CPVC DN 73MM), INCLUSIVE VOLANTE PARA ACIONAMENTO</t>
  </si>
  <si>
    <t>ED-49972</t>
  </si>
  <si>
    <t>REGISTRO DE GAVETA, TIPO BRUTO,  ROSCÁVEL 3/4" (PARA TUBO SOLDÁVEL OU PPR DN 25MM/CPVC DN 22MM), INCLUSIVE VOLANTE PARA ACIONAMENTO</t>
  </si>
  <si>
    <t>ED-49986</t>
  </si>
  <si>
    <t>REGISTRO DE GAVETA, TIPO BRUTO,  ROSCÁVEL 4" (PARA TUBO SOLDÁVEL OU PPR DN 110MM/CPVC DN 114MM), INCLUSIVE VOLANTE PARA ACIONAMENTO</t>
  </si>
  <si>
    <t>ED-49966</t>
  </si>
  <si>
    <t>REGISTRO DE PRESSÃO, TIPO BASE,  ROSCÁVEL 3/4" (PARA TUBO SOLDÁVEL OU PPR DN 25MM/CPVC DN 22MM), INCLUSIVE ACABAMENTO (PADRÃO POPULAR) E CANOPLA CROMADOS</t>
  </si>
  <si>
    <t>ED-49883</t>
  </si>
  <si>
    <t>CAIXA DE ESGOTO DE INSPEÇÃO/PASSAGEM EM ALVENARIA (60X60X60CM), REVESTIMENTO EM ARGAMASSA COM ADITIVO IMPERMEABILIZANTE, COM TAMPA DE CONCRETO, INCLUSIVE ESCAVAÇÃO, REATERRO E TRANSPORTE E RETIRADA DO MATERIAL ESCAVADO (EM CAÇAMBA)</t>
  </si>
  <si>
    <t>ED-50193</t>
  </si>
  <si>
    <t>ED-50196</t>
  </si>
  <si>
    <t>LUMINÁRIA DE EMERGÊNCIA AUTÔNOMA IE-16 COM LÂMPADA DE 8 W</t>
  </si>
  <si>
    <t>ED-50206</t>
  </si>
  <si>
    <t>PLACA FOTOLUMINESCENTE "A2" - TRIÂNGULO 300 MM (RISCO INCÊNDIO)</t>
  </si>
  <si>
    <t>ED-50199</t>
  </si>
  <si>
    <t>PLACA FOTOLUMINESCENTE "E5" - 300 X 300 MM</t>
  </si>
  <si>
    <t>ED-50207</t>
  </si>
  <si>
    <t>PLACA FOTOLUMINESCENTE "P2" - D = 300 MM (PROIBIDO PRODUZIR CHAMA)</t>
  </si>
  <si>
    <t>ED-50201</t>
  </si>
  <si>
    <t>PLACA FOTOLUMINESCENTE "S1" OU "S2"- 380 X 190 MM (SAÍDA - DIREITA)</t>
  </si>
  <si>
    <t>ED-50202</t>
  </si>
  <si>
    <t>PLACA FOTOLUMINESCENTE "S1" OU "S2"- 380 X 190 MM (SAÍDA - ESQUERDA)</t>
  </si>
  <si>
    <t>ED-50205</t>
  </si>
  <si>
    <t>PLACA FOTOLUMINESCENTE "S12" - 380 X 190 MM (SAÍDA)</t>
  </si>
  <si>
    <t>ED-49832</t>
  </si>
  <si>
    <t>TUBO AÇO PRETO SCH-40, D = 1/2" SEM COSTURA</t>
  </si>
  <si>
    <t>ED-49827</t>
  </si>
  <si>
    <t>REGISTRO DE GÁS D = 1/2"</t>
  </si>
  <si>
    <t>ED-48274</t>
  </si>
  <si>
    <t>VÁLVULA DE ESFERA EM LATÃO, DIÂMETRO DE 1/2" NPT</t>
  </si>
  <si>
    <t>ESQUADRIAS / VIDROS</t>
  </si>
  <si>
    <t>ED-51150</t>
  </si>
  <si>
    <t>ESPELHO (60 X 90) CM, E = 4 MM, COLOCADO COM PARAFUSO FINESSON</t>
  </si>
  <si>
    <t>ED-51159</t>
  </si>
  <si>
    <t>VIDRO TEMPERADO INCOLOR, ESP. 8MM, INCLUSIVE FIXAÇÃO E VEDAÇÃO COM GUARNIÇÃO/GAXETA DE BORRACHA NEOPRENE, FORNECIMENTO E INSTALAÇÃO, EXCLUSIVE CAIXILHO/PERFIL</t>
  </si>
  <si>
    <t>ED-50727</t>
  </si>
  <si>
    <t>CHAPISCO COM ARGAMASSA, TRAÇO 1:3 (CIMENTO E AREIA), ESP. 5MM, APLICADO EM ALVENARIA/ESTRUTURA DE CONCRETO COM COLHER, PREPARO MECÂNICO</t>
  </si>
  <si>
    <t>ED-50732</t>
  </si>
  <si>
    <t>EMBOÇO COM ARGAMASSA, TRAÇO 1:6 (CIMENTO E AREIA), ESP. 20MM, APLICAÇÃO MANUAL, PREPARO MECÂNICO</t>
  </si>
  <si>
    <t>ED-50761</t>
  </si>
  <si>
    <t>REBOCO COM ARGAMASSA, TRAÇO 1:2:8 (CIMENTO, CAL E AREIA), ESP. 20MM, APLICAÇÃO MANUAL, PREPARO MECÂNICO</t>
  </si>
  <si>
    <t>ED-50924</t>
  </si>
  <si>
    <t>ALÇAPÃO 80 X 80 CM COM COM QUADRO DE CANTONEIRA METÁLICA 1"X 1/8", TAMPA EM CANTONEIRA 7/8"X 1/8" E CHAPA METÁLICA ENRIJECIDA POR PERFIL "T</t>
  </si>
  <si>
    <t>ED-50949</t>
  </si>
  <si>
    <t>ED-50278</t>
  </si>
  <si>
    <t>CUBA EM AÇO INOXIDÁVEL DE EMBUTIR, AISI 304, APLICAÇÃO PARA PIA (560X330X115MM), NÚMERO 2, ASSENTAMENTO EM BANCADA, INCLUSIVE VÁLVULA DE ESCOAMENTO DE METAL COM ACABAMENTO CROMADO, SIFÃO DE METAL TIPO COPO COM ACABAMENTO CROMADO, FORNECIMENTO E INSTALAÇÃO</t>
  </si>
  <si>
    <t>ED-50279</t>
  </si>
  <si>
    <t>CUBA DE LOUÇA BRANCA DE EMBUTIR, FORMATO OVAL, INCLUSIVE VÁLVULA DE ESCOAMENTO DE METAL COM ACABAMENTO CROMADO, SIFÃO DE METAL TIPO COPO COM ACABAMENTO CROMADO, FORNECIMENTO E INSTALAÇÃO</t>
  </si>
  <si>
    <t>ED-50289</t>
  </si>
  <si>
    <t>TANQUE DE LOUÇA BRANCA COM COLUNA, CAPACIDADE 22 LITROS, INCLUSIVE ACESSÓRIOS DE FIXAÇÃO, FORNECIMENTO, INSTALAÇÃO E REJUNTAMENTO, EXCLUSIVE TORNEIRA, VÁLVULA DE ESCOAMENTO E SIFÃO</t>
  </si>
  <si>
    <t>ED-50328</t>
  </si>
  <si>
    <t>TORNEIRA METÁLICA PARA BEBEDOURO, ACABAMENTO CROMADO, COM AREJADOR, APLICAÇÃO DE PAREDE, INCLUSIVE FORNECIMENTO E INSTALAÇÃO</t>
  </si>
  <si>
    <t>ED-50323</t>
  </si>
  <si>
    <t>TORNEIRA METÁLICA PARA IRRIGAÇÃO/JARDIM, ACABAMENTO CROMADO, APLICAÇÃO DE PAREDE, INCLUSIVE FORNECIMENTO E INSTALAÇÃO</t>
  </si>
  <si>
    <t>ED-50330</t>
  </si>
  <si>
    <t>TORNEIRA METÁLICA PARA LAVATÓRIO, ACABAMENTO CROMADO, COM AREJADOR, APLICAÇÃO DE MESA, INCLUSIVE ENGATE FLEXÍVEL METÁLICO, FORNECIMENTO E INSTALAÇÃO</t>
  </si>
  <si>
    <t>ED-50324</t>
  </si>
  <si>
    <t>TORNEIRA METÁLICA PARA PIA, BICA MÓVEL, ACABAMENTO CROMADO, COM AREJADOR, APLICAÇÃO DE MESA, INCLUSIVE ENGATE FLEXÍVEL METÁLICO, FORNECIMENTO E INSTALAÇÃO</t>
  </si>
  <si>
    <t>ED-50331</t>
  </si>
  <si>
    <t>TORNEIRA METÁLICA PARA TANQUE, ACABAMENTO CROMADO, INCLUSIVE ENGATE FLEXÍVEL METÁLICO, FORNECIMENTO E INSTALAÇÃO</t>
  </si>
  <si>
    <t>ED-50301</t>
  </si>
  <si>
    <t>BACIA SANITÁRIA (VASO) DE LOUÇA CONVENCIONAL, ACESSÍVEL (PCR/PMR), COR BRANCA, COM INSTALAÇÃO DE SÓCULO NA BASE DA BACIA ACOMPANHANDO A PROJEÇÃO DA BASE, NÃO ULTRAPASSANDO ALTURA DE 5CM, ALTURA MÁXIMA DE 46CM (BACIA+ASSENTO), INCLUSIVE ACESSÓRIOS DE FIXAÇÃO/VEDAÇÃO, VÁLVULA DE DESCARGA METÁLICA COM ACIONAMENTO DUPLO, TUBO DE LIGAÇÃO DE LATÃO COM CANOPLA, FORNECIMENTO, INSTALAÇÃO E REJUNTAMENTO, EXCLUSIVE ASSENTO</t>
  </si>
  <si>
    <t>ED-50296</t>
  </si>
  <si>
    <t>BACIA SANITÁRIA (VASO) DE LOUÇA CONVENCIONAL, COR BRANCA, INCLUSIVE ACESSÓRIOS DE FIXAÇÃO/VEDAÇÃO, FORNECIMENTO, INSTALAÇÃO E REJUNTAMENTO, EXCLUSIVE VÁLVULA DE DESCARGA E TUBO DE LIGAÇÃO</t>
  </si>
  <si>
    <t>ED-9134</t>
  </si>
  <si>
    <t>BACIA SANITÁRIA (VASO) DE LOUÇA CONVENCIONAL INFANTIL, COR BRANCA, INCLUSIVE ACESSÓRIOS DE FIXAÇÃO/VEDAÇÃO, FORNECIMENTO, INSTALAÇÃO E REJUNTAMENTO, EXCLUSIVE VÁLVULA DE DESCARGA E TUBO DE LIGAÇÃO</t>
  </si>
  <si>
    <t>ED-48177</t>
  </si>
  <si>
    <t>FILTRO AP-200 CURTO</t>
  </si>
  <si>
    <t>ED-50316</t>
  </si>
  <si>
    <t>DUCHA HIGIÊNICA COM REGISTRO PARA CONTROLE DE FLUXO DE ÁGUA, DIÂMETRO 1/2" (20MM), INCLUSIVE FORNECIMENTO E INSTALAÇÃO</t>
  </si>
  <si>
    <t>ED-50310</t>
  </si>
  <si>
    <t>BRAÇO PARA CHUVEIRO, COMPRIMENTO 40 CM, DIÂMETRO NOMINAL DE 1/2" (20MM), INCLUSIVE ACABAMENTO</t>
  </si>
  <si>
    <t>ED-50313</t>
  </si>
  <si>
    <t>CHUVEIRO-ELÉTRICO CROMADO 1/2"</t>
  </si>
  <si>
    <t>ED-48156</t>
  </si>
  <si>
    <t>ED-48157</t>
  </si>
  <si>
    <t>ED-48176</t>
  </si>
  <si>
    <t>ED-48182</t>
  </si>
  <si>
    <t>DISPENSER EM PLÁSTICO PARA PAPEL TOALHA 2 OU 3 FOLHAS</t>
  </si>
  <si>
    <t>ED-48181</t>
  </si>
  <si>
    <t>ED-50319</t>
  </si>
  <si>
    <t>ED-48155</t>
  </si>
  <si>
    <t>DISPENSER PARA GEL/ÁLCOOL COM RESERVATORIO 800 ML</t>
  </si>
  <si>
    <t>ED-48188</t>
  </si>
  <si>
    <t>SABONETEIRA PLASTICA TIPO DISPENSER PARA SABONETE LIQUIDO COM RESERVATORIO 800 ML</t>
  </si>
  <si>
    <t>PARAFUSO CASTELO, NÚMERO 8, INCLUSIVE FORNECIMENTO COM ARRUELA E BUCHA DE NYLON</t>
  </si>
  <si>
    <t>ED-48158</t>
  </si>
  <si>
    <t>BANCO ARTICULADO EM AÇO INOX COM CANTOS ARREDONDADOS, PROFUNDIDADE MÍNIMA DE 0,45 M E COMPRIMENTO MÍNIMO DE 0,70 M, CONFORME NBR 9050</t>
  </si>
  <si>
    <t>ED-48163</t>
  </si>
  <si>
    <t>BARRA DE APOIO EM AÇO INOX POLIDO RETA, DN 1.1/4" (31,75MM), PARA ACESSIBILIDADE (PMR/PCR), COMPRIMENTO 40CM, INSTALADO EM PORTA/PAREDE, INCLUSIVE FORNECIMENTO, INSTALAÇÃO E ACESSÓRIOS PARA FIXAÇÃO</t>
  </si>
  <si>
    <t>ED-48160</t>
  </si>
  <si>
    <t>BARRA DE APOIO EM AÇO INOX POLIDO RETA, DN 1.1/4" (31,75MM), PARA ACESSIBILIDADE (PMR/PCR), COMPRIMENTO 80CM, INSTALADO EM PAREDE, INCLUSIVE FORNECIMENTO, INSTALAÇÃO E ACESSÓRIOS PARA FIXAÇÃO</t>
  </si>
  <si>
    <t>CAIXA DE LIGAÇÃO/PASSAGEM EM PVC RÍGIDO PARA ELETRODUTO, OCTOGONAL COM ANEL DESLIZANTE, DIMENSÕES 3"X3", EMBUTIDA EM LAJE - FORNECIMENTO E INSTALAÇÃO</t>
  </si>
  <si>
    <t>VERGALHÃO DE AÇO COM ROSCA TOTAL PARA PERFILADO, DIÂMETRO 1/4", INCLUSIVE FORNECIMENTO, FIXAÇÃO E INSTALAÇÃO</t>
  </si>
  <si>
    <t>ED-17903</t>
  </si>
  <si>
    <t>ED-17906</t>
  </si>
  <si>
    <t>PONTO DE SOBREPOR PARA UMA (1) TOMADA PADRÃO, TRÊS (3) POLOS (2P+T/10A-250V), COM PLACA 4"X2" DE UM (1) POSTO, COM ELETRODUTO DE AÇO GALVANIZADO, CLASSE LEVE, DN 20MM (3/4"), FIXADO NA ALVENARIA/TETO E CABO DE COBRE FLEXÍVEL, CLASSE 5, ISOLAMENTO TIPO LSHF/ATOX, NÃO HALOGENADO, SEÇÃO 2,5MM2 (70°C-450/750V), COM DISTÂNCIA DE ATÉ DEZ (10) METROS DO PONTO DE DERIVAÇÃO, INCLUSIVE FORNECIMENTO, INSTALAÇÃO, CONDULETE EM ALUMÍNIO, CONEXÕES, SUPORTE E FIXAÇÃO DO ELETRODUTO</t>
  </si>
  <si>
    <t>PONTO DE SOBREPOR PARA UM (1) INTERRUPTOR SIMPLES (10A-250V), COM PLACA 4"X2" DE UM (1) POSTO, COM ELETRODUTO DE AÇO GALVANIZADO, CLASSE LEVE, DN 20MM (3/4"), FIXADO NA ALVENARIA/TETO E CABO DE COBRE FLEXÍVEL, CLASSE 5, ISOLAMENTO TIPO LSHF/ATOX, NÃO HALOGENADO, SEÇÃO 2,5MM2 (70°C-450/750V), COM DISTÂNCIA DE ATÉ DEZ (10) METROS DO PONTO DE DERIVAÇÃO, INCLUSIVE FORNECIMENTO, INSTALAÇÃO, CONDULETE EM ALUMÍNIO, CONEXÕES, SUPORTE E FIXAÇÃO DO ELETRODUTO</t>
  </si>
  <si>
    <t>ED-50231</t>
  </si>
  <si>
    <t>PONTO DE EMBUTIR PARA UMA (1) TOMADA TELEFÔNICA (CONECTOR RJ11), COM PLACA 4"X2" DE UM (1) POSTO, COM ELETRODUTO FLEXÍVEL CORRUGADO, ANTI-CHAMA, DN 25MM (3/4"), EMBUTIDO NA ALVENARIA E FIO TELEFÔNICO (FI) EM COBRE ELETROLÍTICO ESTANHADO DE SEÇÃO MACIÇA, ESP. 0,60MM (2X0,60MM), COM DISTÂNCIA DE ATÉ DEZ (10) METROS DO PONTO DE DERIVAÇÃO, INCLUSIVE CAIXA DE LIGAÇÃO, SUPORTE E FIXAÇÃO DO ELETRODUTO COM ENCHIMENTO DO RASGO NA ALVENARIA/CONCRETO COM ARGAMASSA</t>
  </si>
  <si>
    <t>ED-50226</t>
  </si>
  <si>
    <t>PONTO DE EMBUTIR PARA GÁS EM TUBO DE AÇO GALVANIZADO COM COSTURA, DN 1/2", EMBUTIDO NA ALVENARIA COM DISTÂNCIA DE ATÉ CINCO (5) METROS DO RAMAL DE ABASTECIMENTO, INCLUSIVE CONEXÕES E FIXAÇÃO DO TUBO COM ENCHIMENTO DO RASGO NA ALVENARIA/CONCRETO COM ARGAMASSA</t>
  </si>
  <si>
    <t>ED-49812</t>
  </si>
  <si>
    <t xml:space="preserve">LASTRO DE CONCRETO MAGRO, INCLUSIVE TRANSPORTE, LANÇAMENTO E ADENSAMENTO </t>
  </si>
  <si>
    <t>ED-48298</t>
  </si>
  <si>
    <t>CORTE, DOBRA E MONTAGEM DE AÇO CA-50/60</t>
  </si>
  <si>
    <t>ED-49643</t>
  </si>
  <si>
    <t>FORMA E DESFORMA DE TÁBUA E SARRAFO, REAPROVEITAMENTO (3X), EXCLUSIVE ESCORAMENTO</t>
  </si>
  <si>
    <t>ED-49630</t>
  </si>
  <si>
    <t>FORNECIMENTO DE CONCRETO ESTRUTURAL, USINADO, COM FCK 25 MPA, INCLUSIVE LANÇAMENTO, ADENSAMENTO E ACABAMENTO</t>
  </si>
  <si>
    <t>ED-49619</t>
  </si>
  <si>
    <t>FORNECIMENTO DE CONCRETO ESTRUTURAL, PREPARADO EM OBRA, COM FCK 25 MPA, INCLUSIVE LANÇAMENTO, ADENSAMENTO E ACABAMENTO</t>
  </si>
  <si>
    <t>ED-19634</t>
  </si>
  <si>
    <t>ESCORAMENTO METÁLICO PARA LAJE E VIGA EM CONCRETO ARMADO, TIPO "B", ALTURA DE (311 ATÉ 450)CM, INCLUSIVE DESCARGA, MONTAGEM, DESMONTAGEM E CARGA</t>
  </si>
  <si>
    <t>ED-51131</t>
  </si>
  <si>
    <t>CARGA DE MATERIAL DE QUALQUER NATUREZA SOBRE CAMINHÃO - MANUAL</t>
  </si>
  <si>
    <t>ED-51125</t>
  </si>
  <si>
    <t>TRANSPORTE DE MATERIAL DEMOLIDO EM CAÇAMBA</t>
  </si>
  <si>
    <t>ED-50704</t>
  </si>
  <si>
    <t>ENCHIMENTO DE RASGO EM ALVENARIA/CONCRETO COM ARGAMASSA, DIÂMETROS DE 15MM A 25MM (1/2" A 1"), INCLUSIVE ARGAMASSA, TRAÇO 1:2:8 (CIMENTO, CAL E AREIA), PREPARO MECÂNICO</t>
  </si>
  <si>
    <t>ED-50705</t>
  </si>
  <si>
    <t>ENCHIMENTO DE RASGO EM ALVENARIA/CONCRETO COM ARGAMASSA, DIÂMETROS DE 32MM A 50MM (1.1/4" A 2"), INCLUSIVE ARGAMASSA, TRAÇO 1:2:8 (CIMENTO, CAL E AREIA), PREPARO MECÂNICO</t>
  </si>
  <si>
    <t>ED-50707</t>
  </si>
  <si>
    <t>RASGO EM ALVENARIA PARA PASSAGEM DE ELETRODUTO/TUBULAÇÃO, DIÂMETROS DE 15MM A 25MM (1/2" A 1"), EXCLUSIVE ENCHIMENTO</t>
  </si>
  <si>
    <t>ED-50708</t>
  </si>
  <si>
    <t>RASGO EM ALVENARIA PARA PASSAGEM DE ELETRODUTO/TUBULAÇÃO, DIÂMETROS DE 32MM A 50MM (1.1/4" A 2"), EXCLUSIVE ENCHIMENTO</t>
  </si>
  <si>
    <t>TOTAL ITEM 13</t>
  </si>
  <si>
    <t>TOTAL ITEM 14</t>
  </si>
  <si>
    <t>INFRAESTRUTURA / TERRAPLANAGEM</t>
  </si>
  <si>
    <t>DRENAGEM</t>
  </si>
  <si>
    <t>ED-48669</t>
  </si>
  <si>
    <t>FORNECIMENTO E ASSENTAMENTO DE TUBO PVC RÍGIDO, DRENAGEM/PLUVIAL, PBV - SÉRIE NORMAL, DN 100 MM (4"), INCLUSIVE CONEXÕES</t>
  </si>
  <si>
    <t>ED-48670</t>
  </si>
  <si>
    <t>FORNECIMENTO E ASSENTAMENTO DE TUBO PVC RÍGIDO, DRENAGEM/PLUVIAL, PBV - SÉRIE NORMAL, DN 150 MM (6"), INCLUSIVE CONEXÕES</t>
  </si>
  <si>
    <t>ED-48668</t>
  </si>
  <si>
    <t>FORNECIMENTO E ASSENTAMENTO DE TUBO PVC RÍGIDO, DRENAGEM/PLUVIAL, PBV - SÉRIE NORMAL, DN 75 MM (3"), INCLUSIVE CONEXÕES</t>
  </si>
  <si>
    <t>ED-48690</t>
  </si>
  <si>
    <t>FORNECIMENTO E ASSENTAMENTO DE TUBO PVC RÍGIDO CORRUGADO, PERFURADO, DN 160 MM (6"), PARA DRENAGEM</t>
  </si>
  <si>
    <t>ED-51137</t>
  </si>
  <si>
    <t>ED-51136</t>
  </si>
  <si>
    <t>ÁGUA FRIA</t>
  </si>
  <si>
    <t>ÁGUA PLUVIAL</t>
  </si>
  <si>
    <t>ESGOTO SANITÁRIO</t>
  </si>
  <si>
    <t>MUROS DE ARRIMO</t>
  </si>
  <si>
    <t>PISO / PAVIMENTAÇÃO</t>
  </si>
  <si>
    <t>TOTAL ITEM 18</t>
  </si>
  <si>
    <t>TOTAL ITEM 19</t>
  </si>
  <si>
    <t>ED-49544</t>
  </si>
  <si>
    <t>ED-50304</t>
  </si>
  <si>
    <t>TORNEIRA DE BOIA, TIPO ROSCÁVEL 3/4", EXCLUSIVE ADAPTADOR SOLDÁVEL DE PVC COM FLANGES E ANEL PARA CAIXA DÁGUA</t>
  </si>
  <si>
    <t>ED-50167</t>
  </si>
  <si>
    <t>IMPERMEABILIZAÇÃO COM ARGAMASSA TRAÇO 1:3, E = 2,50 CM COM ADITIVO</t>
  </si>
  <si>
    <t>ED-13288</t>
  </si>
  <si>
    <t>CAMADA DE REGULARIZAÇÃO COM ARGAMASSA, TRAÇO 1:3 (CIMENTO E AREIA), ESP. 25MM, APLICAÇÃO MANUAL, PREPARO MECÂNICO</t>
  </si>
  <si>
    <t>PINTURA COM EMULSÃO ASFÁLTICA, DUAS (2) DEMÃOS</t>
  </si>
  <si>
    <t>ED-50174</t>
  </si>
  <si>
    <t>BDI PARA EQUIPAMENTOS E MOBILIÁRIOS</t>
  </si>
  <si>
    <t>ED-50007</t>
  </si>
  <si>
    <t>CAIXA SIFONADA EM PVC COM GRELHA QUADRADA150 X 150 X 50 MM</t>
  </si>
  <si>
    <t>ED-49957</t>
  </si>
  <si>
    <t>RALO SIFONADO PVC CILINDRICO 100 X 70 X 40 MM COM GRELHA QUADRADA</t>
  </si>
  <si>
    <t>ED-49915</t>
  </si>
  <si>
    <t>CAIXA DE DRENAGEM DE INSPEÇÃO/PASSAGEM EM ALVENARIA (60X60X60CM), REVESTIMENTO EM ARGAMASSA COM ADITIVO IMPERMEABILIZANTE, COM TAMPA EM GRELHA, INCLUSIVE ESCAVAÇÃO, REATERRO E TRANSPORTE E RETIRADA DO MATERIAL ESCAVADO (EM CAÇAMBA)</t>
  </si>
  <si>
    <t>ED-49923</t>
  </si>
  <si>
    <t>CAIXA DE DRENAGEM DE INSPEÇÃO/PASSAGEM EM ALVENARIA (80X80X60CM), REVESTIMENTO EM ARGAMASSA COM ADITIVO IMPERMEABILIZANTE, COM TAMPA EM GRELHA, INCLUSIVE ESCAVAÇÃO, REATERRO E TRANSPORTE E RETIRADA DO MATERIAL ESCAVADO (EM CAÇAMBA)</t>
  </si>
  <si>
    <t>ED-48666</t>
  </si>
  <si>
    <t>TAMPÃO CIRCULAR EM FERRO FUNDIDO PARA POÇO DE VISITA, ARTICULADO COM DIÂMETRO DE 60CM, CLASSE 400, INCLUSIVE ASSENTAMENTO, EXCLUSIVE POÇO DE VISITA</t>
  </si>
  <si>
    <t>SERVIÇOS INICIAIS / INSTALAÇÕES PROVISÓRIAS / PROJETOS E LEVANTAMENTOS</t>
  </si>
  <si>
    <t>BDI PARA PROJETOS</t>
  </si>
  <si>
    <t>DESCONTO LINEAR</t>
  </si>
  <si>
    <t>Obra / Equip / Projeto</t>
  </si>
  <si>
    <t>1º MÊS</t>
  </si>
  <si>
    <t>2º MÊS</t>
  </si>
  <si>
    <t>3º MÊS</t>
  </si>
  <si>
    <t>4º MÊS</t>
  </si>
  <si>
    <t>5º MÊS</t>
  </si>
  <si>
    <t>6º MÊS</t>
  </si>
  <si>
    <t>MEMÓRIA DE CÁLCULO</t>
  </si>
  <si>
    <t>OBRA: CONSTRUÇÃO DE CENTRO EDUCACIONAL INFANTIL LOCALIZADO À AVENIDA DOM JOSÉ ANDRÉ COIMBRA, ESQUINA COM RUA ELMIRO ALVES DO NASCIMENTO, EM PATROCÍNIO/MG</t>
  </si>
  <si>
    <r>
      <rPr>
        <b/>
        <sz val="12"/>
        <rFont val="Times New Roman"/>
        <family val="1"/>
      </rPr>
      <t xml:space="preserve">PRAZO DE OBRA: </t>
    </r>
    <r>
      <rPr>
        <b/>
        <sz val="12"/>
        <color rgb="FFFF0000"/>
        <rFont val="Times New Roman"/>
        <family val="1"/>
      </rPr>
      <t>6 MESES</t>
    </r>
  </si>
  <si>
    <t>CARGA, DESCARGA E TRANSPORTE / DEMOLIÇÃO E RETIRADAS</t>
  </si>
  <si>
    <t>EXECUÇÃO DE ESCRITÓRIO EM CANTEIRO DE OBRA EM CHAPA DE MADEIRA COMPENSADA, NÃO INCLUSO MOBILIÁRIO E EQUIPAMENTOS. AF_02/2016</t>
  </si>
  <si>
    <t>EXECUÇÃO DE ALMOXARIFADO EM CANTEIRO DE OBRA EM CHAPA DE MADEIRA COMPENSADA, INCLUSO PRATELEIRAS. AF_02/2016</t>
  </si>
  <si>
    <t>LIMPEZA MECANIZADA DE CAMADA VEGETAL, VEGETAÇÃO E PEQUENAS ÁRVORES (DIÂMETRO DE TRONCO MENOR QUE 0,20 M), COM TRATOR DE ESTEIRAS.AF_05/2018</t>
  </si>
  <si>
    <t>REMOÇÃO DE RAÍZES REMANESCENTES DE TRONCO DE ÁRVORE COM DIÂMETRO MAIOR OU IGUAL A 0,40 M E MENOR QUE 0,60 M.AF_05/2018</t>
  </si>
  <si>
    <t>SINAPI 93207</t>
  </si>
  <si>
    <t>SINAPI 93208</t>
  </si>
  <si>
    <t>SINAPI 98525</t>
  </si>
  <si>
    <t>SINAPI 98527</t>
  </si>
  <si>
    <t>CARGA, MANOBRA E DESCARGA DE SOLOS E MATERIAIS GRANULARES EM CAMINHÃO BASCULANTE 6 M³ - CARGA COM ESCAVADEIRA HIDRÁULICA (CAÇAMBA DE 1,20 M³ / 155 HP) E DESCARGA LIVRE (UNIDADE: M3). AF_07/2020</t>
  </si>
  <si>
    <t>CARGA, MANOBRA E DESCARGA DE ENTULHO EM CAMINHÃO BASCULANTE 6 M³ - CARGA COM ESCAVADEIRA HIDRÁULICA  (CAÇAMBA DE 0,80 M³ / 111 HP) E DESCARGA LIVRE (UNIDADE: M3). AF_07/2020</t>
  </si>
  <si>
    <t>TRANSPORTE COM CAMINHÃO BASCULANTE DE 6 M³, EM VIA URBANA PAVIMENTADA, DMT ATÉ 30 KM (UNIDADE: M3XKM). AF_07/2020</t>
  </si>
  <si>
    <t>M3XKM</t>
  </si>
  <si>
    <t>DEMOLIÇÃO DE ALVENARIA PARA QUALQUER TIPO DE BLOCO, DE FORMA MECANIZADA, SEM REAPROVEITAMENTO. AF_12/2017</t>
  </si>
  <si>
    <t>SINAPI 100977</t>
  </si>
  <si>
    <t>SINAPI 100981</t>
  </si>
  <si>
    <t>SINAPI 97914</t>
  </si>
  <si>
    <t>SINAPI 97625</t>
  </si>
  <si>
    <t>8.1</t>
  </si>
  <si>
    <t>12.1</t>
  </si>
  <si>
    <t>12.2</t>
  </si>
  <si>
    <t>12.3</t>
  </si>
  <si>
    <t>14.1</t>
  </si>
  <si>
    <t>14.2</t>
  </si>
  <si>
    <t>14.3</t>
  </si>
  <si>
    <t>14.4</t>
  </si>
  <si>
    <t>14.5</t>
  </si>
  <si>
    <t>14.6</t>
  </si>
  <si>
    <t>1.1</t>
  </si>
  <si>
    <t>1.2</t>
  </si>
  <si>
    <t>1.3</t>
  </si>
  <si>
    <t>1.4</t>
  </si>
  <si>
    <t>1.5</t>
  </si>
  <si>
    <t>1.6</t>
  </si>
  <si>
    <t>1.7</t>
  </si>
  <si>
    <t>1.8</t>
  </si>
  <si>
    <t>1.9</t>
  </si>
  <si>
    <t>1.10</t>
  </si>
  <si>
    <t>2.1</t>
  </si>
  <si>
    <t>2.2</t>
  </si>
  <si>
    <t>2.3</t>
  </si>
  <si>
    <t>3.1</t>
  </si>
  <si>
    <t>3.2</t>
  </si>
  <si>
    <t>3.3</t>
  </si>
  <si>
    <t>3.4</t>
  </si>
  <si>
    <t>3.5</t>
  </si>
  <si>
    <t>3.6</t>
  </si>
  <si>
    <t>3.7</t>
  </si>
  <si>
    <t>4.1</t>
  </si>
  <si>
    <t>4.2</t>
  </si>
  <si>
    <t>4.3</t>
  </si>
  <si>
    <t>4.4</t>
  </si>
  <si>
    <t>4.5</t>
  </si>
  <si>
    <t>4.6</t>
  </si>
  <si>
    <t>4.7</t>
  </si>
  <si>
    <t>4.8</t>
  </si>
  <si>
    <t>4.9</t>
  </si>
  <si>
    <t>4.10</t>
  </si>
  <si>
    <t>4.11</t>
  </si>
  <si>
    <t>4.12</t>
  </si>
  <si>
    <t>4.13</t>
  </si>
  <si>
    <t>4.14</t>
  </si>
  <si>
    <t>5.1</t>
  </si>
  <si>
    <t>5.2</t>
  </si>
  <si>
    <t>5.3</t>
  </si>
  <si>
    <t>5.4</t>
  </si>
  <si>
    <t>5.5</t>
  </si>
  <si>
    <t>5.6</t>
  </si>
  <si>
    <t>TUBO EM COBRE FLEXÍVEL, DN 3/8", COM ISOLAMENTO, INSTALADO EM RAMAL DE ALIMENTAÇÃO DE AR CONDICIONADO COM CONDENSADORA INDIVIDUAL  FORNECIMENTO E INSTALAÇÃO. AF_12/2015</t>
  </si>
  <si>
    <t>TUBO EM COBRE FLEXÍVEL, DN 1/2", COM ISOLAMENTO, INSTALADO EM RAMAL DE ALIMENTAÇÃO DE AR CONDICIONADO COM CONDENSADORA INDIVIDUAL  FORNECIMENTO E INSTALAÇÃO. AF_12/2015</t>
  </si>
  <si>
    <t>TUBO, PVC, SOLDÁVEL, DN 25MM, INSTALADO EM DRENO DE AR-CONDICIONADO - FORNECIMENTO E INSTALAÇÃO. AF_12/2014</t>
  </si>
  <si>
    <t>JOELHO 90 GRAUS, PVC, SOLDÁVEL, DN 25MM, INSTALADO EM DRENO DE AR-CONDICIONADO - FORNECIMENTO E INSTALAÇÃO. AF_12/2014</t>
  </si>
  <si>
    <t>SINAPI 97328</t>
  </si>
  <si>
    <t>SINAPI 97329</t>
  </si>
  <si>
    <t>SINAPI 89865</t>
  </si>
  <si>
    <t>SINAPI 89866</t>
  </si>
  <si>
    <t>REGIÃO/MÊS REFERÊNCIA:   
SEINFRA 03/2022
SINAPI 03/2022</t>
  </si>
  <si>
    <t>PUXADOR PARA PCD, FIXADO NA PORTA - FORNECIMENTO E INSTALAÇÃO. AF_01/2020</t>
  </si>
  <si>
    <t>SINAPI 100874</t>
  </si>
  <si>
    <t>DIMMER ROTATIVO (1 MÓDULO), 220V/600W, INCLUINDO SUPORTE E PLACA - FORNECIMENTO E INSTALAÇÃO. AF_09/2017</t>
  </si>
  <si>
    <t>CABO DE COBRE FLEXÍVEL ISOLADO, 6 MM², ANTI-CHAMA 450/750 V, PARA CIRCUITOS TERMINAIS - FORNECIMENTO E INSTALAÇÃO. AF_12/2015</t>
  </si>
  <si>
    <t>CABO DE COBRE FLEXÍVEL ISOLADO, 2,5 MM², ANTI-CHAMA 450/750 V, PARA CIRCUITOS TERMINAIS - FORNECIMENTO E INSTALAÇÃO. AF_12/2015</t>
  </si>
  <si>
    <t>CABO DE COBRE FLEXÍVEL ISOLADO, 1,5 MM², ANTI-CHAMA 450/750 V, PARA CIRCUITOS TERMINAIS - FORNECIMENTO E INSTALAÇÃO. AF_12/2015</t>
  </si>
  <si>
    <t>VÁLVULA DE DESCARGA METÁLICA, BASE 1 1/2", ACABAMENTO METALICO CROMADO - FORNECIMENTO E INSTALAÇÃO. AF_08/2021</t>
  </si>
  <si>
    <t>15.1</t>
  </si>
  <si>
    <t>15.2</t>
  </si>
  <si>
    <t>15.3</t>
  </si>
  <si>
    <t>15.4</t>
  </si>
  <si>
    <t>15.5</t>
  </si>
  <si>
    <t>15.6</t>
  </si>
  <si>
    <t>15.7</t>
  </si>
  <si>
    <t>15.8</t>
  </si>
  <si>
    <t>15.9</t>
  </si>
  <si>
    <t>15.10</t>
  </si>
  <si>
    <t>15.11</t>
  </si>
  <si>
    <t>15.12</t>
  </si>
  <si>
    <t>15.13</t>
  </si>
  <si>
    <t>15.14</t>
  </si>
  <si>
    <t>15.15</t>
  </si>
  <si>
    <t>15.16</t>
  </si>
  <si>
    <t>15.17</t>
  </si>
  <si>
    <t>15.18</t>
  </si>
  <si>
    <t>15.19</t>
  </si>
  <si>
    <t>15.20</t>
  </si>
  <si>
    <t>15.21</t>
  </si>
  <si>
    <t>15.22</t>
  </si>
  <si>
    <t>15.23</t>
  </si>
  <si>
    <t>15.24</t>
  </si>
  <si>
    <t>15.25</t>
  </si>
  <si>
    <t>15.26</t>
  </si>
  <si>
    <t>15.27</t>
  </si>
  <si>
    <t>15.28</t>
  </si>
  <si>
    <t>15.29</t>
  </si>
  <si>
    <t>15.30</t>
  </si>
  <si>
    <t>15.31</t>
  </si>
  <si>
    <t>15.32</t>
  </si>
  <si>
    <t>15.33</t>
  </si>
  <si>
    <t>15.34</t>
  </si>
  <si>
    <t>15.35</t>
  </si>
  <si>
    <t>15.36</t>
  </si>
  <si>
    <t>15.37</t>
  </si>
  <si>
    <t>15.38</t>
  </si>
  <si>
    <t>15.39</t>
  </si>
  <si>
    <t>15.40</t>
  </si>
  <si>
    <t>15.41</t>
  </si>
  <si>
    <t>15.42</t>
  </si>
  <si>
    <t>15.43</t>
  </si>
  <si>
    <t>15.44</t>
  </si>
  <si>
    <t>CABO DE COBRE FLEXÍVEL ISOLADO, 50 MM², ANTI-CHAMA 0,6/1,0 KV, PARA REDE ENTERRADA DE DISTRIBUIÇÃO DE ENERGIA ELÉTRICA - FORNECIMENTO E INSTALAÇÃO. AF_12/2021</t>
  </si>
  <si>
    <t>CABO DE COBRE FLEXÍVEL ISOLADO, 70 MM², ANTI-CHAMA 0,6/1,0 KV, PARA REDE ENTERRADA DE DISTRIBUIÇÃO DE ENERGIA ELÉTRICA - FORNECIMENTO E INSTALAÇÃO. AF_12/2021</t>
  </si>
  <si>
    <t>CABO DE COBRE FLEXÍVEL ISOLADO, 95 MM², ANTI-CHAMA 0,6/1,0 KV, PARA REDE ENTERRADA DE DISTRIBUIÇÃO DE ENERGIA ELÉTRICA - FORNECIMENTO E INSTALAÇÃO. AF_12/2021</t>
  </si>
  <si>
    <t>EXTINTOR DE INCENDIO PORTATIL COM CARGA DE PQS DE 6KG, CLASSE BC - FORNECIMENTO E INSTALAÇÃO</t>
  </si>
  <si>
    <t>TUBO DE PEAD CORRUGADO PERFURADO, DN 100 MM, PARA DRENO - FORNECIMENTO E ASSENTAMENTO. AF_07/2021</t>
  </si>
  <si>
    <t>ACRÉSCIMO PARA POÇO DE VISITA CIRCULAR PARA DRENAGEM, EM CONCRETO PRÉ-MOLDADO, DIÂMETRO INTERNO = 1,2 M. AF_12/2020</t>
  </si>
  <si>
    <t>BASE PARA POÇO DE VISITA CIRCULAR PARA DRENAGEM, EM ALVENARIA COM TIJOLOS CERÂMICOS MACIÇOS, DIÂMETRO INTERNO = 1,2 M, PROFUNDIDADE = 1,45 M, EXCLUINDO TAMPÃO. AF_12/2020</t>
  </si>
  <si>
    <t>Composição</t>
  </si>
  <si>
    <t>REVESTIMENTO EM PORCELANATO PARA PAREDES INTERNAS DIMENSÕES 60X60 CM APLICADAS NA ALTURA INTEIRA DAS PAREDES.</t>
  </si>
  <si>
    <t>6.1</t>
  </si>
  <si>
    <t>6.2</t>
  </si>
  <si>
    <t>6.3</t>
  </si>
  <si>
    <t>6.4</t>
  </si>
  <si>
    <t>6.5</t>
  </si>
  <si>
    <t>6.6</t>
  </si>
  <si>
    <t>6.7</t>
  </si>
  <si>
    <t>6.8</t>
  </si>
  <si>
    <t>6.9</t>
  </si>
  <si>
    <t>6.10</t>
  </si>
  <si>
    <t>6.11</t>
  </si>
  <si>
    <t>6.12</t>
  </si>
  <si>
    <t>6.13</t>
  </si>
  <si>
    <t>ED-48220</t>
  </si>
  <si>
    <t>ALVENARIA DE BLOCO DE CONCRETO CHEIO SEM ARMAÇÃO, EM CONCRETO COM FCK DE 20MPA , ESP. 19CM, PARA REVESTIMENTO, INCLUSIVE ARGAMASSA PARA ASSENTAMENTO (DETALHE D - CADERNO SEDS)</t>
  </si>
  <si>
    <t>6.14</t>
  </si>
  <si>
    <t>10.1</t>
  </si>
  <si>
    <t>10.2</t>
  </si>
  <si>
    <t>10.3</t>
  </si>
  <si>
    <t>10.4</t>
  </si>
  <si>
    <t>10.5</t>
  </si>
  <si>
    <t>10.6</t>
  </si>
  <si>
    <t>10.7</t>
  </si>
  <si>
    <t>10.8</t>
  </si>
  <si>
    <t>10.9</t>
  </si>
  <si>
    <t>COBERTURA EM TELHA DE FIBROCIMENTO ONDULADA E = 6 MM</t>
  </si>
  <si>
    <t>ED-48424</t>
  </si>
  <si>
    <t>7.1</t>
  </si>
  <si>
    <t>7.2</t>
  </si>
  <si>
    <t>7.3</t>
  </si>
  <si>
    <t>7.4</t>
  </si>
  <si>
    <t>7.5</t>
  </si>
  <si>
    <t>7.6</t>
  </si>
  <si>
    <t>7.7</t>
  </si>
  <si>
    <t>7.8</t>
  </si>
  <si>
    <t>7.9</t>
  </si>
  <si>
    <t>7.10</t>
  </si>
  <si>
    <t>8.2</t>
  </si>
  <si>
    <t>8.3</t>
  </si>
  <si>
    <t>8.4</t>
  </si>
  <si>
    <t>9.1</t>
  </si>
  <si>
    <t>9.2</t>
  </si>
  <si>
    <t>9.3</t>
  </si>
  <si>
    <t>9.4</t>
  </si>
  <si>
    <t>9.5</t>
  </si>
  <si>
    <t>9.6</t>
  </si>
  <si>
    <t>9.7</t>
  </si>
  <si>
    <t>9.8</t>
  </si>
  <si>
    <t>9.9</t>
  </si>
  <si>
    <t>9.10</t>
  </si>
  <si>
    <t>9.11</t>
  </si>
  <si>
    <t>11.1</t>
  </si>
  <si>
    <t>11.2</t>
  </si>
  <si>
    <t>11.3</t>
  </si>
  <si>
    <t>11.4</t>
  </si>
  <si>
    <t>11.5</t>
  </si>
  <si>
    <t>11.6</t>
  </si>
  <si>
    <t>11.7</t>
  </si>
  <si>
    <t>11.8</t>
  </si>
  <si>
    <t>11.9</t>
  </si>
  <si>
    <t>11.10</t>
  </si>
  <si>
    <t>12.1.1</t>
  </si>
  <si>
    <t>12.1.2</t>
  </si>
  <si>
    <t>12.1.3</t>
  </si>
  <si>
    <t>12.1.4</t>
  </si>
  <si>
    <t>12.1.5</t>
  </si>
  <si>
    <t>12.1.6</t>
  </si>
  <si>
    <t>12.2.1</t>
  </si>
  <si>
    <t>12.3.1</t>
  </si>
  <si>
    <t>12.3.2</t>
  </si>
  <si>
    <t>12.3.3</t>
  </si>
  <si>
    <t>13.1</t>
  </si>
  <si>
    <t>13.2</t>
  </si>
  <si>
    <t>13.3</t>
  </si>
  <si>
    <t>13.4</t>
  </si>
  <si>
    <t>13.5</t>
  </si>
  <si>
    <t>13.6</t>
  </si>
  <si>
    <t>13.7</t>
  </si>
  <si>
    <t>13.8</t>
  </si>
  <si>
    <t>13.9</t>
  </si>
  <si>
    <t>13.10</t>
  </si>
  <si>
    <t>13.11</t>
  </si>
  <si>
    <t>13.12</t>
  </si>
  <si>
    <t>13.13</t>
  </si>
  <si>
    <t>14.1.1</t>
  </si>
  <si>
    <t>14.1.2</t>
  </si>
  <si>
    <t>14.1.3</t>
  </si>
  <si>
    <t>14.1.4</t>
  </si>
  <si>
    <t>14.1.5</t>
  </si>
  <si>
    <t>14.1.6</t>
  </si>
  <si>
    <t>14.1.7</t>
  </si>
  <si>
    <t>14.2.1</t>
  </si>
  <si>
    <t>14.2.2</t>
  </si>
  <si>
    <t>14.2.3</t>
  </si>
  <si>
    <t>14.2.4</t>
  </si>
  <si>
    <t>14.2.5</t>
  </si>
  <si>
    <t>14.3.1</t>
  </si>
  <si>
    <t>14.3.2</t>
  </si>
  <si>
    <t>14.3.3</t>
  </si>
  <si>
    <t>14.3.4</t>
  </si>
  <si>
    <t>14.3.5</t>
  </si>
  <si>
    <t>14.3.6</t>
  </si>
  <si>
    <t>14.3.7</t>
  </si>
  <si>
    <t>14.4.1</t>
  </si>
  <si>
    <t>14.4.2</t>
  </si>
  <si>
    <t>14.4.3</t>
  </si>
  <si>
    <t>14.4.4</t>
  </si>
  <si>
    <t>14.4.5</t>
  </si>
  <si>
    <t>14.4.6</t>
  </si>
  <si>
    <t>14.4.7</t>
  </si>
  <si>
    <t>14.4.8</t>
  </si>
  <si>
    <t>14.4.9</t>
  </si>
  <si>
    <t>14.4.10</t>
  </si>
  <si>
    <t>14.5.1</t>
  </si>
  <si>
    <t>14.5.2</t>
  </si>
  <si>
    <t>14.5.3</t>
  </si>
  <si>
    <t>14.5.4</t>
  </si>
  <si>
    <t>14.5.5</t>
  </si>
  <si>
    <t>14.5.6</t>
  </si>
  <si>
    <t>14.5.7</t>
  </si>
  <si>
    <t>14.5.8</t>
  </si>
  <si>
    <t>14.5.9</t>
  </si>
  <si>
    <t>14.5.10</t>
  </si>
  <si>
    <t>14.5.11</t>
  </si>
  <si>
    <t>14.5.12</t>
  </si>
  <si>
    <t>14.5.13</t>
  </si>
  <si>
    <t>14.5.14</t>
  </si>
  <si>
    <t>14.5.15</t>
  </si>
  <si>
    <t>14.5.16</t>
  </si>
  <si>
    <t>14.5.17</t>
  </si>
  <si>
    <t>14.5.18</t>
  </si>
  <si>
    <t>14.5.19</t>
  </si>
  <si>
    <t>14.5.20</t>
  </si>
  <si>
    <t>14.5.21</t>
  </si>
  <si>
    <t>14.5.22</t>
  </si>
  <si>
    <t>14.5.23</t>
  </si>
  <si>
    <t>14.6.1</t>
  </si>
  <si>
    <t>14.6.2</t>
  </si>
  <si>
    <t>14.6.3</t>
  </si>
  <si>
    <t>14.6.4</t>
  </si>
  <si>
    <t>14.6.5</t>
  </si>
  <si>
    <t>14.6.6</t>
  </si>
  <si>
    <t>14.6.7</t>
  </si>
  <si>
    <t>14.6.8</t>
  </si>
  <si>
    <t>14.6.9</t>
  </si>
  <si>
    <t>15.45</t>
  </si>
  <si>
    <t>15.46</t>
  </si>
  <si>
    <t>15.47</t>
  </si>
  <si>
    <t>15.48</t>
  </si>
  <si>
    <t>15.49</t>
  </si>
  <si>
    <t>15.50</t>
  </si>
  <si>
    <t>15.51</t>
  </si>
  <si>
    <t>15.52</t>
  </si>
  <si>
    <t>15.53</t>
  </si>
  <si>
    <t>15.54</t>
  </si>
  <si>
    <t>15.55</t>
  </si>
  <si>
    <t>15.56</t>
  </si>
  <si>
    <t>15.57</t>
  </si>
  <si>
    <t>15.58</t>
  </si>
  <si>
    <t>15.59</t>
  </si>
  <si>
    <t>15.60</t>
  </si>
  <si>
    <t>15.61</t>
  </si>
  <si>
    <t>15.62</t>
  </si>
  <si>
    <t>16.1</t>
  </si>
  <si>
    <t>16.2</t>
  </si>
  <si>
    <t>16.3</t>
  </si>
  <si>
    <t>16.4</t>
  </si>
  <si>
    <t>16.5</t>
  </si>
  <si>
    <t>16.6</t>
  </si>
  <si>
    <t>16.7</t>
  </si>
  <si>
    <t>16.8</t>
  </si>
  <si>
    <t>16.9</t>
  </si>
  <si>
    <t>17.1</t>
  </si>
  <si>
    <t>17.2</t>
  </si>
  <si>
    <t>17.3</t>
  </si>
  <si>
    <t>17.4</t>
  </si>
  <si>
    <t>17.5</t>
  </si>
  <si>
    <t>17.6</t>
  </si>
  <si>
    <t>17.7</t>
  </si>
  <si>
    <t>17.8</t>
  </si>
  <si>
    <t>17.9</t>
  </si>
  <si>
    <t>18.1</t>
  </si>
  <si>
    <t>18.2</t>
  </si>
  <si>
    <t>18.3</t>
  </si>
  <si>
    <t>18.4</t>
  </si>
  <si>
    <t>19.1</t>
  </si>
  <si>
    <t>19.2</t>
  </si>
  <si>
    <t>19.3</t>
  </si>
  <si>
    <t>19.4</t>
  </si>
  <si>
    <t>20.1</t>
  </si>
  <si>
    <t>COMPOSIÇÃO 1</t>
  </si>
  <si>
    <t>Indice quantitativo</t>
  </si>
  <si>
    <t>Valor unitário</t>
  </si>
  <si>
    <t>Valor total</t>
  </si>
  <si>
    <t>88316</t>
  </si>
  <si>
    <t>SERVENTE COM ENCARGOS COMPLEMENTARES</t>
  </si>
  <si>
    <t>H</t>
  </si>
  <si>
    <t>0,2509000</t>
  </si>
  <si>
    <t>90674</t>
  </si>
  <si>
    <t>PERFURATRIZ COM TORRE METÁLICA PARA EXECUÇÃO DE ESTACA HÉLICE CONTÍNUA, PROFUNDIDADE MÁXIMA DE 30 M, DIÂMETRO MÁXIMO DE 800 MM, POTÊNCIA INSTALADA DE 268 HP, MESA ROTATIVA COM TORQUE MÁXIMO DE 170 KNM - CHP DIURNO. AF_06/2015</t>
  </si>
  <si>
    <t>CHP</t>
  </si>
  <si>
    <t>0,0242000</t>
  </si>
  <si>
    <t>90675</t>
  </si>
  <si>
    <t>PERFURATRIZ COM TORRE METÁLICA PARA EXECUÇÃO DE ESTACA HÉLICE CONTÍNUA, PROFUNDIDADE MÁXIMA DE 30 M, DIÂMETRO MÁXIMO DE 800 MM, POTÊNCIA INSTALADA DE 268 HP, MESA ROTATIVA COM TORQUE MÁXIMO DE 170 KNM - CHI DIURNO. AF_06/2015</t>
  </si>
  <si>
    <t>CHI</t>
  </si>
  <si>
    <t>0,0594000</t>
  </si>
  <si>
    <t>90776</t>
  </si>
  <si>
    <t>ENCARREGADO GERAL COM ENCARGOS COMPLEMENTARES</t>
  </si>
  <si>
    <t>0,0836000</t>
  </si>
  <si>
    <t>90778</t>
  </si>
  <si>
    <t>0,0157000</t>
  </si>
  <si>
    <t>Composição de origem: SINAPI 100651</t>
  </si>
  <si>
    <t>Observações</t>
  </si>
  <si>
    <t>4.15</t>
  </si>
  <si>
    <t>Composição 1</t>
  </si>
  <si>
    <t>EXECUÇÃO DE ESTACA TIPO HÉLICE CONTÍNUA D = 300 MM, EXCETO CONCRETO</t>
  </si>
</sst>
</file>

<file path=xl/styles.xml><?xml version="1.0" encoding="utf-8"?>
<styleSheet xmlns="http://schemas.openxmlformats.org/spreadsheetml/2006/main">
  <numFmts count="16">
    <numFmt numFmtId="43" formatCode="_-* #,##0.00_-;\-* #,##0.00_-;_-* &quot;-&quot;??_-;_-@_-"/>
    <numFmt numFmtId="164" formatCode="&quot;R$&quot;\ #,##0;[Red]\-&quot;R$&quot;\ #,##0"/>
    <numFmt numFmtId="165" formatCode="&quot;R$&quot;\ #,##0.00;\-&quot;R$&quot;\ #,##0.00"/>
    <numFmt numFmtId="166" formatCode="_-&quot;R$&quot;\ * #,##0.00_-;\-&quot;R$&quot;\ * #,##0.00_-;_-&quot;R$&quot;\ * &quot;-&quot;??_-;_-@_-"/>
    <numFmt numFmtId="167" formatCode="0.0"/>
    <numFmt numFmtId="168" formatCode="_(* #,##0.00_);_(* \(#,##0.00\);_(* &quot;-&quot;??_);_(@_)"/>
    <numFmt numFmtId="169" formatCode="0.000%"/>
    <numFmt numFmtId="170" formatCode="0.0000%"/>
    <numFmt numFmtId="171" formatCode="#,##0.00_ ;[Red]\-#,##0.00\ "/>
    <numFmt numFmtId="172" formatCode="_([$€-2]* #,##0.00_);_([$€-2]* \(#,##0.00\);_([$€-2]* &quot;-&quot;??_)"/>
    <numFmt numFmtId="173" formatCode="&quot;R$&quot;#,##0_);[Red]\(&quot;R$&quot;#,##0\)"/>
    <numFmt numFmtId="174" formatCode="General_)"/>
    <numFmt numFmtId="175" formatCode="&quot;R$ &quot;#,##0.00"/>
    <numFmt numFmtId="176" formatCode="ddd"/>
    <numFmt numFmtId="177" formatCode="d/mm/yyyy"/>
    <numFmt numFmtId="178" formatCode="_(&quot;R$&quot;* #,##0.0000_);_(&quot;R$&quot;* \(#,##0.0000\);_(&quot;R$&quot;* &quot;-&quot;????_);_(@_)"/>
  </numFmts>
  <fonts count="55">
    <font>
      <sz val="10"/>
      <color rgb="FF000000"/>
      <name val="Times New Roman"/>
      <charset val="204"/>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Times New Roman"/>
      <family val="1"/>
    </font>
    <font>
      <sz val="10"/>
      <color rgb="FF000000"/>
      <name val="Times New Roman"/>
      <family val="1"/>
    </font>
    <font>
      <b/>
      <sz val="10"/>
      <color rgb="FF000000"/>
      <name val="Times New Roman"/>
      <family val="1"/>
    </font>
    <font>
      <sz val="10"/>
      <name val="Times New Roman"/>
      <family val="1"/>
    </font>
    <font>
      <b/>
      <sz val="14"/>
      <name val="Times New Roman"/>
      <family val="1"/>
    </font>
    <font>
      <b/>
      <sz val="11"/>
      <name val="Times New Roman"/>
      <family val="1"/>
    </font>
    <font>
      <sz val="11"/>
      <color indexed="8"/>
      <name val="Calibri"/>
      <family val="2"/>
    </font>
    <font>
      <sz val="10"/>
      <color theme="1"/>
      <name val="Times New Roman"/>
      <family val="1"/>
    </font>
    <font>
      <sz val="10"/>
      <name val="Arial"/>
      <family val="2"/>
    </font>
    <font>
      <sz val="11"/>
      <color rgb="FF000000"/>
      <name val="Arial"/>
      <family val="2"/>
    </font>
    <font>
      <sz val="11"/>
      <color rgb="FF000000"/>
      <name val="Calibri"/>
      <family val="2"/>
      <scheme val="minor"/>
    </font>
    <font>
      <sz val="11"/>
      <color indexed="8"/>
      <name val="Arial"/>
      <family val="2"/>
    </font>
    <font>
      <b/>
      <sz val="12"/>
      <color rgb="FF000000"/>
      <name val="Times New Roman"/>
      <family val="1"/>
    </font>
    <font>
      <b/>
      <sz val="12"/>
      <name val="Times New Roman"/>
      <family val="1"/>
    </font>
    <font>
      <sz val="12"/>
      <color rgb="FF000000"/>
      <name val="Times New Roman"/>
      <family val="1"/>
    </font>
    <font>
      <sz val="12"/>
      <name val="Times New Roman"/>
      <family val="1"/>
    </font>
    <font>
      <b/>
      <sz val="9"/>
      <name val="Arial"/>
      <family val="2"/>
    </font>
    <font>
      <sz val="11"/>
      <name val="Times New Roman"/>
      <family val="1"/>
    </font>
    <font>
      <b/>
      <sz val="11"/>
      <color theme="0"/>
      <name val="Arial"/>
      <family val="2"/>
    </font>
    <font>
      <b/>
      <sz val="12"/>
      <color theme="0"/>
      <name val="Times New Roman"/>
      <family val="1"/>
    </font>
    <font>
      <b/>
      <sz val="13"/>
      <color theme="1" tint="0.24994659260841701"/>
      <name val="Cambria"/>
      <family val="2"/>
      <scheme val="major"/>
    </font>
    <font>
      <sz val="10"/>
      <name val="Courier"/>
      <family val="3"/>
    </font>
    <font>
      <sz val="12"/>
      <color theme="1"/>
      <name val="Calibri"/>
      <family val="2"/>
      <scheme val="minor"/>
    </font>
    <font>
      <b/>
      <sz val="13"/>
      <color theme="7"/>
      <name val="Cambria"/>
      <family val="2"/>
      <scheme val="major"/>
    </font>
    <font>
      <b/>
      <sz val="9.5"/>
      <color theme="1" tint="0.499984740745262"/>
      <name val="Calibri"/>
      <family val="2"/>
      <scheme val="minor"/>
    </font>
    <font>
      <b/>
      <sz val="18"/>
      <name val="Times New Roman"/>
      <family val="1"/>
    </font>
    <font>
      <sz val="10"/>
      <name val="Arial"/>
      <family val="2"/>
    </font>
    <font>
      <sz val="1"/>
      <color indexed="8"/>
      <name val="Courier"/>
      <family val="3"/>
    </font>
    <font>
      <b/>
      <sz val="20"/>
      <color theme="1"/>
      <name val="Times New Roman"/>
      <family val="1"/>
    </font>
    <font>
      <sz val="11"/>
      <color theme="1"/>
      <name val="Times New Roman"/>
      <family val="1"/>
    </font>
    <font>
      <b/>
      <sz val="16"/>
      <color theme="1"/>
      <name val="Times New Roman"/>
      <family val="1"/>
    </font>
    <font>
      <b/>
      <sz val="12"/>
      <color theme="1"/>
      <name val="Times New Roman"/>
      <family val="1"/>
    </font>
    <font>
      <b/>
      <sz val="10"/>
      <color theme="1"/>
      <name val="Times New Roman"/>
      <family val="1"/>
    </font>
    <font>
      <b/>
      <sz val="11"/>
      <name val="Arial"/>
      <family val="2"/>
    </font>
    <font>
      <sz val="12"/>
      <color theme="1"/>
      <name val="Times New Roman"/>
      <family val="1"/>
    </font>
    <font>
      <b/>
      <sz val="12"/>
      <color rgb="FF0070C0"/>
      <name val="Times New Roman"/>
      <family val="1"/>
    </font>
    <font>
      <b/>
      <sz val="14"/>
      <color rgb="FF000000"/>
      <name val="Times New Roman"/>
      <family val="1"/>
    </font>
    <font>
      <sz val="18"/>
      <color rgb="FF000000"/>
      <name val="Times New Roman"/>
      <family val="1"/>
    </font>
    <font>
      <sz val="12"/>
      <color rgb="FFFF0000"/>
      <name val="Times New Roman"/>
      <family val="1"/>
    </font>
    <font>
      <b/>
      <sz val="12"/>
      <color rgb="FFFF0000"/>
      <name val="Times New Roman"/>
      <family val="1"/>
    </font>
    <font>
      <sz val="8"/>
      <name val="Times New Roman"/>
      <family val="1"/>
    </font>
    <font>
      <sz val="12"/>
      <color rgb="FF26FA3A"/>
      <name val="Times New Roman"/>
      <family val="1"/>
    </font>
    <font>
      <sz val="10"/>
      <color rgb="FF000000"/>
      <name val="Times New Roman"/>
      <charset val="204"/>
    </font>
    <font>
      <b/>
      <sz val="11"/>
      <color theme="1"/>
      <name val="Calibri"/>
      <family val="2"/>
      <scheme val="minor"/>
    </font>
    <font>
      <sz val="11"/>
      <color rgb="FF000000"/>
      <name val="Calibri"/>
      <family val="2"/>
    </font>
    <font>
      <sz val="8"/>
      <color indexed="8"/>
      <name val="Courier"/>
      <family val="3"/>
    </font>
    <font>
      <b/>
      <sz val="8"/>
      <color indexed="8"/>
      <name val="Courier"/>
      <family val="3"/>
    </font>
    <font>
      <b/>
      <sz val="8"/>
      <name val="Courier"/>
      <family val="3"/>
    </font>
  </fonts>
  <fills count="1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0" tint="-0.14996795556505021"/>
        <bgColor indexed="64"/>
      </patternFill>
    </fill>
    <fill>
      <patternFill patternType="solid">
        <fgColor indexed="9"/>
        <bgColor indexed="8"/>
      </patternFill>
    </fill>
    <fill>
      <patternFill patternType="solid">
        <fgColor theme="1" tint="0.499984740745262"/>
        <bgColor indexed="64"/>
      </patternFill>
    </fill>
    <fill>
      <patternFill patternType="solid">
        <fgColor theme="1" tint="0.499984740745262"/>
        <bgColor indexed="8"/>
      </patternFill>
    </fill>
  </fills>
  <borders count="5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auto="1"/>
      </right>
      <top style="thin">
        <color auto="1"/>
      </top>
      <bottom style="hair">
        <color auto="1"/>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auto="1"/>
      </right>
      <top style="hair">
        <color auto="1"/>
      </top>
      <bottom style="thin">
        <color auto="1"/>
      </bottom>
      <diagonal/>
    </border>
    <border>
      <left style="thin">
        <color auto="1"/>
      </left>
      <right style="thin">
        <color auto="1"/>
      </right>
      <top style="hair">
        <color auto="1"/>
      </top>
      <bottom style="thin">
        <color auto="1"/>
      </bottom>
      <diagonal/>
    </border>
    <border>
      <left style="thin">
        <color auto="1"/>
      </left>
      <right style="medium">
        <color indexed="64"/>
      </right>
      <top style="hair">
        <color auto="1"/>
      </top>
      <bottom style="thin">
        <color auto="1"/>
      </bottom>
      <diagonal/>
    </border>
    <border>
      <left/>
      <right/>
      <top/>
      <bottom style="thin">
        <color theme="7"/>
      </bottom>
      <diagonal/>
    </border>
    <border>
      <left style="thin">
        <color indexed="64"/>
      </left>
      <right/>
      <top style="thin">
        <color indexed="64"/>
      </top>
      <bottom style="thin">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s>
  <cellStyleXfs count="88">
    <xf numFmtId="0" fontId="0" fillId="0" borderId="0"/>
    <xf numFmtId="0" fontId="6" fillId="0" borderId="0"/>
    <xf numFmtId="43" fontId="13" fillId="0" borderId="0" applyFont="0" applyFill="0" applyBorder="0" applyAlignment="0" applyProtection="0"/>
    <xf numFmtId="9" fontId="13" fillId="0" borderId="0" applyFont="0" applyFill="0" applyBorder="0" applyAlignment="0" applyProtection="0"/>
    <xf numFmtId="0" fontId="5" fillId="0" borderId="0"/>
    <xf numFmtId="0" fontId="16" fillId="0" borderId="0"/>
    <xf numFmtId="0" fontId="4" fillId="0" borderId="0"/>
    <xf numFmtId="168" fontId="13" fillId="0" borderId="0" applyFont="0" applyFill="0" applyBorder="0" applyAlignment="0" applyProtection="0"/>
    <xf numFmtId="43" fontId="17" fillId="0" borderId="0" applyFont="0" applyFill="0" applyBorder="0" applyAlignment="0" applyProtection="0"/>
    <xf numFmtId="0" fontId="4" fillId="0" borderId="0"/>
    <xf numFmtId="168" fontId="18" fillId="0" borderId="0" applyFont="0" applyFill="0" applyBorder="0" applyAlignment="0" applyProtection="0"/>
    <xf numFmtId="9" fontId="16" fillId="0" borderId="0" applyFont="0" applyFill="0" applyBorder="0" applyAlignment="0" applyProtection="0"/>
    <xf numFmtId="0" fontId="15" fillId="0" borderId="0"/>
    <xf numFmtId="0" fontId="15" fillId="0" borderId="0"/>
    <xf numFmtId="0" fontId="3" fillId="0" borderId="0"/>
    <xf numFmtId="9" fontId="10" fillId="0" borderId="0" applyFont="0" applyFill="0" applyBorder="0" applyAlignment="0" applyProtection="0"/>
    <xf numFmtId="0" fontId="2" fillId="0" borderId="0"/>
    <xf numFmtId="0" fontId="1" fillId="0" borderId="0"/>
    <xf numFmtId="43" fontId="1" fillId="0" borderId="0" applyFont="0" applyFill="0" applyBorder="0" applyAlignment="0" applyProtection="0"/>
    <xf numFmtId="0" fontId="1" fillId="0" borderId="0"/>
    <xf numFmtId="0" fontId="27" fillId="0" borderId="0" applyFill="0" applyBorder="0" applyProtection="0">
      <alignment horizontal="left"/>
    </xf>
    <xf numFmtId="172" fontId="15" fillId="0" borderId="0" applyFont="0" applyFill="0" applyBorder="0" applyAlignment="0" applyProtection="0"/>
    <xf numFmtId="173" fontId="15" fillId="0" borderId="0" applyFont="0" applyFill="0" applyBorder="0" applyAlignment="0" applyProtection="0"/>
    <xf numFmtId="164" fontId="15" fillId="0" borderId="0" applyFont="0" applyFill="0" applyBorder="0" applyAlignment="0" applyProtection="0"/>
    <xf numFmtId="164" fontId="15" fillId="0" borderId="0" applyFont="0" applyFill="0" applyBorder="0" applyAlignment="0" applyProtection="0"/>
    <xf numFmtId="164" fontId="15" fillId="0" borderId="0" applyFont="0" applyFill="0" applyBorder="0" applyAlignment="0" applyProtection="0"/>
    <xf numFmtId="164" fontId="15" fillId="0" borderId="0" applyFont="0" applyFill="0" applyBorder="0" applyAlignment="0" applyProtection="0"/>
    <xf numFmtId="164" fontId="15" fillId="0" borderId="0" applyFont="0" applyFill="0" applyBorder="0" applyAlignment="0" applyProtection="0"/>
    <xf numFmtId="164" fontId="15" fillId="0" borderId="0" applyFont="0" applyFill="0" applyBorder="0" applyAlignment="0" applyProtection="0"/>
    <xf numFmtId="164" fontId="15" fillId="0" borderId="0" applyFont="0" applyFill="0" applyBorder="0" applyAlignment="0" applyProtection="0"/>
    <xf numFmtId="164" fontId="15" fillId="0" borderId="0" applyFont="0" applyFill="0" applyBorder="0" applyAlignment="0" applyProtection="0"/>
    <xf numFmtId="164" fontId="15" fillId="0" borderId="0" applyFont="0" applyFill="0" applyBorder="0" applyAlignment="0" applyProtection="0"/>
    <xf numFmtId="164"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0" fontId="1" fillId="0" borderId="0"/>
    <xf numFmtId="174" fontId="28" fillId="0" borderId="0"/>
    <xf numFmtId="0" fontId="29" fillId="0" borderId="0"/>
    <xf numFmtId="174" fontId="28" fillId="0" borderId="0"/>
    <xf numFmtId="0" fontId="1" fillId="0" borderId="0"/>
    <xf numFmtId="0" fontId="1" fillId="0" borderId="0"/>
    <xf numFmtId="0" fontId="1" fillId="0" borderId="0"/>
    <xf numFmtId="9" fontId="30" fillId="0" borderId="0" applyFill="0" applyBorder="0" applyProtection="0">
      <alignment horizontal="center" vertical="center"/>
    </xf>
    <xf numFmtId="3" fontId="31" fillId="0" borderId="37" applyFill="0" applyProtection="0">
      <alignment horizontal="center"/>
    </xf>
    <xf numFmtId="0" fontId="31" fillId="0" borderId="0" applyFill="0" applyBorder="0" applyProtection="0">
      <alignment horizontal="center"/>
    </xf>
    <xf numFmtId="43" fontId="1" fillId="0" borderId="0" applyFont="0" applyFill="0" applyBorder="0" applyAlignment="0" applyProtection="0"/>
    <xf numFmtId="168" fontId="15" fillId="0" borderId="0" applyFont="0" applyFill="0" applyBorder="0" applyAlignment="0" applyProtection="0"/>
    <xf numFmtId="168"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173" fontId="29" fillId="0" borderId="0" applyFont="0" applyFill="0" applyBorder="0" applyAlignment="0" applyProtection="0"/>
    <xf numFmtId="173" fontId="29" fillId="0" borderId="0" applyFont="0" applyFill="0" applyBorder="0" applyAlignment="0" applyProtection="0"/>
    <xf numFmtId="43" fontId="1"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0" fontId="33" fillId="0" borderId="0"/>
    <xf numFmtId="0" fontId="34" fillId="0" borderId="0">
      <protection locked="0"/>
    </xf>
    <xf numFmtId="175" fontId="33" fillId="0" borderId="0">
      <protection locked="0"/>
    </xf>
    <xf numFmtId="176" fontId="33" fillId="0" borderId="0">
      <protection locked="0"/>
    </xf>
    <xf numFmtId="177" fontId="33" fillId="0" borderId="0">
      <protection locked="0"/>
    </xf>
    <xf numFmtId="178" fontId="33" fillId="0" borderId="0">
      <protection locked="0"/>
    </xf>
    <xf numFmtId="178" fontId="33" fillId="0" borderId="0">
      <protection locked="0"/>
    </xf>
    <xf numFmtId="166" fontId="49" fillId="0" borderId="0" applyFont="0" applyFill="0" applyBorder="0" applyAlignment="0" applyProtection="0"/>
    <xf numFmtId="0" fontId="51" fillId="0" borderId="0"/>
  </cellStyleXfs>
  <cellXfs count="356">
    <xf numFmtId="0" fontId="0" fillId="0" borderId="0" xfId="0" applyFill="1" applyBorder="1" applyAlignment="1">
      <alignment horizontal="left" vertical="top"/>
    </xf>
    <xf numFmtId="0" fontId="8" fillId="0" borderId="0" xfId="0" applyFont="1" applyFill="1" applyBorder="1" applyAlignment="1">
      <alignment horizontal="left" vertical="top"/>
    </xf>
    <xf numFmtId="0" fontId="8" fillId="0" borderId="0" xfId="0" applyFont="1" applyFill="1" applyBorder="1" applyAlignment="1">
      <alignment horizontal="left" vertical="center"/>
    </xf>
    <xf numFmtId="0" fontId="8" fillId="0" borderId="0" xfId="0" applyFont="1" applyFill="1" applyBorder="1" applyAlignment="1">
      <alignment horizontal="center" vertical="center"/>
    </xf>
    <xf numFmtId="0" fontId="9" fillId="0" borderId="0" xfId="0" applyFont="1" applyFill="1" applyBorder="1" applyAlignment="1">
      <alignment horizontal="left" vertical="top"/>
    </xf>
    <xf numFmtId="0" fontId="21" fillId="0" borderId="0" xfId="0" applyFont="1" applyFill="1" applyBorder="1" applyAlignment="1">
      <alignment horizontal="center" vertical="center"/>
    </xf>
    <xf numFmtId="0" fontId="21" fillId="0" borderId="0" xfId="0" applyFont="1" applyFill="1" applyBorder="1" applyAlignment="1">
      <alignment horizontal="left" vertical="center"/>
    </xf>
    <xf numFmtId="4" fontId="21" fillId="0" borderId="0" xfId="0" applyNumberFormat="1" applyFont="1" applyFill="1" applyBorder="1" applyAlignment="1">
      <alignment horizontal="left" vertical="center"/>
    </xf>
    <xf numFmtId="4" fontId="21" fillId="0" borderId="0" xfId="0" applyNumberFormat="1" applyFont="1" applyFill="1" applyBorder="1" applyAlignment="1">
      <alignment horizontal="center" vertical="center"/>
    </xf>
    <xf numFmtId="4" fontId="21" fillId="0" borderId="11" xfId="0" applyNumberFormat="1" applyFont="1" applyFill="1" applyBorder="1" applyAlignment="1">
      <alignment horizontal="center" vertical="center" wrapText="1"/>
    </xf>
    <xf numFmtId="4" fontId="24" fillId="0" borderId="0" xfId="0" applyNumberFormat="1" applyFont="1" applyFill="1" applyBorder="1" applyAlignment="1">
      <alignment horizontal="justify" vertical="center" wrapText="1"/>
    </xf>
    <xf numFmtId="4" fontId="7" fillId="0" borderId="0" xfId="0" applyNumberFormat="1" applyFont="1" applyFill="1" applyBorder="1" applyAlignment="1">
      <alignment horizontal="center" vertical="center" wrapText="1"/>
    </xf>
    <xf numFmtId="0" fontId="9" fillId="0" borderId="7" xfId="0" applyFont="1" applyFill="1" applyBorder="1" applyAlignment="1">
      <alignment vertical="center"/>
    </xf>
    <xf numFmtId="4" fontId="10" fillId="0" borderId="0" xfId="0" applyNumberFormat="1" applyFont="1" applyFill="1" applyBorder="1" applyAlignment="1">
      <alignment horizontal="center" vertical="center"/>
    </xf>
    <xf numFmtId="0" fontId="9" fillId="0" borderId="6" xfId="0" applyFont="1" applyFill="1" applyBorder="1" applyAlignment="1">
      <alignment vertical="center"/>
    </xf>
    <xf numFmtId="0" fontId="7" fillId="0" borderId="7" xfId="0" applyFont="1" applyFill="1" applyBorder="1" applyAlignment="1">
      <alignment vertical="center"/>
    </xf>
    <xf numFmtId="0" fontId="10" fillId="0" borderId="0" xfId="0" applyFont="1" applyFill="1" applyBorder="1" applyAlignment="1">
      <alignment horizontal="center" vertical="center"/>
    </xf>
    <xf numFmtId="4" fontId="22" fillId="0" borderId="0" xfId="12" applyNumberFormat="1" applyFont="1" applyFill="1" applyBorder="1" applyAlignment="1">
      <alignment horizontal="center" vertical="center" wrapText="1"/>
    </xf>
    <xf numFmtId="171" fontId="7" fillId="0" borderId="8" xfId="0" applyNumberFormat="1" applyFont="1" applyFill="1" applyBorder="1" applyAlignment="1">
      <alignment vertical="center"/>
    </xf>
    <xf numFmtId="171" fontId="10" fillId="0" borderId="0" xfId="0" applyNumberFormat="1" applyFont="1" applyFill="1" applyBorder="1" applyAlignment="1">
      <alignment horizontal="center" vertical="center"/>
    </xf>
    <xf numFmtId="0" fontId="20" fillId="2" borderId="14" xfId="0" applyFont="1" applyFill="1" applyBorder="1" applyAlignment="1">
      <alignment horizontal="center" vertical="center" wrapText="1"/>
    </xf>
    <xf numFmtId="0" fontId="22" fillId="0" borderId="14" xfId="0" applyFont="1" applyFill="1" applyBorder="1" applyAlignment="1">
      <alignment horizontal="center" vertical="center" wrapText="1"/>
    </xf>
    <xf numFmtId="0" fontId="22" fillId="0" borderId="14" xfId="0" applyFont="1" applyFill="1" applyBorder="1" applyAlignment="1">
      <alignment horizontal="left" vertical="center" wrapText="1"/>
    </xf>
    <xf numFmtId="0" fontId="21" fillId="0" borderId="14" xfId="0" applyFont="1" applyFill="1" applyBorder="1" applyAlignment="1">
      <alignment horizontal="center" vertical="center" wrapText="1"/>
    </xf>
    <xf numFmtId="4" fontId="21" fillId="0" borderId="14" xfId="0" applyNumberFormat="1" applyFont="1" applyFill="1" applyBorder="1" applyAlignment="1">
      <alignment horizontal="center" vertical="center" wrapText="1"/>
    </xf>
    <xf numFmtId="4" fontId="19" fillId="0" borderId="14" xfId="0" applyNumberFormat="1" applyFont="1" applyFill="1" applyBorder="1" applyAlignment="1">
      <alignment horizontal="center" vertical="center" wrapText="1"/>
    </xf>
    <xf numFmtId="0" fontId="20" fillId="2" borderId="10" xfId="0" applyFont="1" applyFill="1" applyBorder="1" applyAlignment="1">
      <alignment horizontal="left" vertical="center" wrapText="1"/>
    </xf>
    <xf numFmtId="10" fontId="23" fillId="0" borderId="0" xfId="1" applyNumberFormat="1" applyFont="1" applyFill="1" applyBorder="1" applyAlignment="1">
      <alignment horizontal="center" vertical="center" wrapText="1"/>
    </xf>
    <xf numFmtId="4" fontId="24" fillId="0" borderId="0" xfId="0" applyNumberFormat="1" applyFont="1" applyFill="1" applyBorder="1" applyAlignment="1">
      <alignment horizontal="center" vertical="center" wrapText="1"/>
    </xf>
    <xf numFmtId="0" fontId="22" fillId="0" borderId="10" xfId="4" applyFont="1" applyFill="1" applyBorder="1" applyAlignment="1">
      <alignment horizontal="left" vertical="center" wrapText="1"/>
    </xf>
    <xf numFmtId="10" fontId="22" fillId="0" borderId="10" xfId="4" applyNumberFormat="1" applyFont="1" applyFill="1" applyBorder="1" applyAlignment="1">
      <alignment horizontal="center" vertical="center" wrapText="1"/>
    </xf>
    <xf numFmtId="4" fontId="22" fillId="0" borderId="11" xfId="0" applyNumberFormat="1" applyFont="1" applyFill="1" applyBorder="1" applyAlignment="1">
      <alignment horizontal="justify" vertical="center" wrapText="1"/>
    </xf>
    <xf numFmtId="0" fontId="22" fillId="0" borderId="12" xfId="4" applyFont="1" applyFill="1" applyBorder="1" applyAlignment="1">
      <alignment horizontal="left" vertical="center" wrapText="1"/>
    </xf>
    <xf numFmtId="0" fontId="22" fillId="0" borderId="15" xfId="4" applyFont="1" applyFill="1" applyBorder="1" applyAlignment="1">
      <alignment horizontal="left" vertical="center" wrapText="1"/>
    </xf>
    <xf numFmtId="0" fontId="22" fillId="0" borderId="13" xfId="4" applyFont="1" applyFill="1" applyBorder="1" applyAlignment="1">
      <alignment horizontal="left" vertical="center" wrapText="1"/>
    </xf>
    <xf numFmtId="167" fontId="19" fillId="0" borderId="9" xfId="0" applyNumberFormat="1" applyFont="1" applyFill="1" applyBorder="1" applyAlignment="1">
      <alignment horizontal="center" vertical="center" shrinkToFit="1"/>
    </xf>
    <xf numFmtId="0" fontId="20" fillId="0" borderId="10" xfId="0" applyFont="1" applyFill="1" applyBorder="1" applyAlignment="1">
      <alignment horizontal="center" vertical="center" wrapText="1"/>
    </xf>
    <xf numFmtId="0" fontId="20" fillId="0" borderId="10" xfId="0" applyFont="1" applyFill="1" applyBorder="1" applyAlignment="1">
      <alignment horizontal="left" vertical="center" wrapText="1"/>
    </xf>
    <xf numFmtId="4" fontId="20" fillId="0" borderId="10" xfId="0" applyNumberFormat="1" applyFont="1" applyFill="1" applyBorder="1" applyAlignment="1">
      <alignment horizontal="right" vertical="center" wrapText="1"/>
    </xf>
    <xf numFmtId="4" fontId="19" fillId="0" borderId="10" xfId="0" applyNumberFormat="1" applyFont="1" applyFill="1" applyBorder="1" applyAlignment="1">
      <alignment horizontal="center" vertical="center" wrapText="1"/>
    </xf>
    <xf numFmtId="4" fontId="19" fillId="0" borderId="11" xfId="0" applyNumberFormat="1" applyFont="1" applyFill="1" applyBorder="1" applyAlignment="1">
      <alignment horizontal="left" vertical="center" wrapText="1"/>
    </xf>
    <xf numFmtId="0" fontId="22" fillId="0" borderId="9" xfId="0" applyFont="1" applyFill="1" applyBorder="1" applyAlignment="1">
      <alignment horizontal="center" vertical="center" wrapText="1"/>
    </xf>
    <xf numFmtId="167" fontId="21" fillId="0" borderId="9" xfId="0" applyNumberFormat="1" applyFont="1" applyFill="1" applyBorder="1" applyAlignment="1">
      <alignment horizontal="center" vertical="center" shrinkToFit="1"/>
    </xf>
    <xf numFmtId="0" fontId="22" fillId="0" borderId="10" xfId="0" applyFont="1" applyFill="1" applyBorder="1" applyAlignment="1">
      <alignment horizontal="center" vertical="center" wrapText="1"/>
    </xf>
    <xf numFmtId="4" fontId="22" fillId="0" borderId="10" xfId="0" applyNumberFormat="1" applyFont="1" applyFill="1" applyBorder="1" applyAlignment="1">
      <alignment horizontal="center" vertical="center" wrapText="1"/>
    </xf>
    <xf numFmtId="4" fontId="21" fillId="0" borderId="10" xfId="0" applyNumberFormat="1"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0" xfId="0" applyFont="1" applyFill="1" applyBorder="1" applyAlignment="1">
      <alignment horizontal="left" vertical="center" wrapText="1"/>
    </xf>
    <xf numFmtId="167" fontId="9" fillId="0" borderId="1" xfId="0" applyNumberFormat="1" applyFont="1" applyFill="1" applyBorder="1" applyAlignment="1">
      <alignment horizontal="center" vertical="center" shrinkToFit="1"/>
    </xf>
    <xf numFmtId="0" fontId="7"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4" fontId="7" fillId="0" borderId="2" xfId="0" applyNumberFormat="1" applyFont="1" applyFill="1" applyBorder="1" applyAlignment="1">
      <alignment horizontal="center" vertical="center" wrapText="1"/>
    </xf>
    <xf numFmtId="171" fontId="7" fillId="0" borderId="3"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2" xfId="0" applyFont="1" applyFill="1" applyBorder="1" applyAlignment="1">
      <alignment horizontal="left" vertical="center" wrapText="1"/>
    </xf>
    <xf numFmtId="4" fontId="10" fillId="0" borderId="2" xfId="0" applyNumberFormat="1" applyFont="1" applyFill="1" applyBorder="1" applyAlignment="1">
      <alignment horizontal="center" vertical="center" wrapText="1"/>
    </xf>
    <xf numFmtId="171" fontId="10" fillId="0" borderId="3" xfId="0" applyNumberFormat="1" applyFont="1" applyFill="1" applyBorder="1" applyAlignment="1">
      <alignment horizontal="center" vertical="center" wrapText="1"/>
    </xf>
    <xf numFmtId="167" fontId="9" fillId="0" borderId="6" xfId="0" applyNumberFormat="1" applyFont="1" applyFill="1" applyBorder="1" applyAlignment="1">
      <alignment horizontal="center" vertical="center" shrinkToFit="1"/>
    </xf>
    <xf numFmtId="0" fontId="7" fillId="0" borderId="7" xfId="0"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171" fontId="7" fillId="0" borderId="8" xfId="0" applyNumberFormat="1" applyFont="1" applyFill="1" applyBorder="1" applyAlignment="1">
      <alignment horizontal="center" vertical="center" wrapText="1"/>
    </xf>
    <xf numFmtId="0" fontId="8" fillId="0" borderId="6" xfId="0" applyFont="1" applyFill="1" applyBorder="1" applyAlignment="1">
      <alignment vertical="center" wrapText="1"/>
    </xf>
    <xf numFmtId="0" fontId="8" fillId="0" borderId="7" xfId="0" applyFont="1" applyFill="1" applyBorder="1" applyAlignment="1">
      <alignment vertical="center" wrapText="1"/>
    </xf>
    <xf numFmtId="0" fontId="10" fillId="0" borderId="7" xfId="0" applyFont="1" applyFill="1" applyBorder="1" applyAlignment="1">
      <alignment vertical="center" wrapText="1"/>
    </xf>
    <xf numFmtId="167" fontId="9" fillId="0" borderId="4" xfId="0" applyNumberFormat="1" applyFont="1" applyFill="1" applyBorder="1" applyAlignment="1">
      <alignment horizontal="center" vertical="center" shrinkToFit="1"/>
    </xf>
    <xf numFmtId="171" fontId="7" fillId="0" borderId="5" xfId="0" applyNumberFormat="1"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7" xfId="0" applyFont="1" applyFill="1" applyBorder="1" applyAlignment="1">
      <alignment horizontal="left" vertical="center" wrapText="1"/>
    </xf>
    <xf numFmtId="0" fontId="14" fillId="0" borderId="0" xfId="0" applyFont="1" applyFill="1" applyBorder="1" applyAlignment="1">
      <alignment horizontal="left" vertical="center"/>
    </xf>
    <xf numFmtId="0" fontId="9" fillId="0" borderId="0" xfId="0" applyFont="1" applyFill="1" applyBorder="1" applyAlignment="1">
      <alignment horizontal="left" vertical="center"/>
    </xf>
    <xf numFmtId="4" fontId="10" fillId="0" borderId="7" xfId="0" applyNumberFormat="1" applyFont="1" applyFill="1" applyBorder="1" applyAlignment="1">
      <alignment horizontal="center" vertical="center" wrapText="1"/>
    </xf>
    <xf numFmtId="171" fontId="10" fillId="0" borderId="8" xfId="0" applyNumberFormat="1" applyFont="1" applyFill="1" applyBorder="1" applyAlignment="1">
      <alignment horizontal="center" vertical="center" wrapText="1"/>
    </xf>
    <xf numFmtId="0" fontId="8" fillId="3" borderId="0" xfId="0" applyFont="1" applyFill="1" applyBorder="1" applyAlignment="1">
      <alignment horizontal="left" vertical="center"/>
    </xf>
    <xf numFmtId="0" fontId="35" fillId="0" borderId="25" xfId="9" applyFont="1" applyBorder="1" applyAlignment="1">
      <alignment vertical="center"/>
    </xf>
    <xf numFmtId="0" fontId="35" fillId="0" borderId="7" xfId="9" applyFont="1" applyBorder="1" applyAlignment="1">
      <alignment vertical="center"/>
    </xf>
    <xf numFmtId="0" fontId="36" fillId="0" borderId="0" xfId="9" applyFont="1" applyAlignment="1">
      <alignment vertical="center"/>
    </xf>
    <xf numFmtId="0" fontId="36" fillId="0" borderId="24" xfId="9" applyFont="1" applyBorder="1" applyAlignment="1">
      <alignment vertical="center"/>
    </xf>
    <xf numFmtId="0" fontId="36" fillId="0" borderId="26" xfId="9" applyFont="1" applyBorder="1" applyAlignment="1">
      <alignment vertical="center"/>
    </xf>
    <xf numFmtId="0" fontId="38" fillId="0" borderId="28" xfId="9" applyFont="1" applyBorder="1" applyAlignment="1">
      <alignment horizontal="left" vertical="center"/>
    </xf>
    <xf numFmtId="0" fontId="38" fillId="0" borderId="2" xfId="9" applyFont="1" applyBorder="1" applyAlignment="1">
      <alignment horizontal="left" vertical="center"/>
    </xf>
    <xf numFmtId="0" fontId="36" fillId="0" borderId="16" xfId="9" applyFont="1" applyBorder="1" applyAlignment="1">
      <alignment horizontal="left" vertical="center"/>
    </xf>
    <xf numFmtId="0" fontId="36" fillId="0" borderId="18" xfId="9" applyFont="1" applyBorder="1" applyAlignment="1">
      <alignment horizontal="center" vertical="center"/>
    </xf>
    <xf numFmtId="0" fontId="36" fillId="0" borderId="30" xfId="9" applyFont="1" applyBorder="1" applyAlignment="1">
      <alignment horizontal="center" vertical="center"/>
    </xf>
    <xf numFmtId="170" fontId="36" fillId="0" borderId="0" xfId="9" applyNumberFormat="1" applyFont="1" applyAlignment="1">
      <alignment vertical="center"/>
    </xf>
    <xf numFmtId="166" fontId="36" fillId="0" borderId="11" xfId="9" applyNumberFormat="1" applyFont="1" applyBorder="1" applyAlignment="1">
      <alignment vertical="center"/>
    </xf>
    <xf numFmtId="0" fontId="36" fillId="0" borderId="0" xfId="9" applyFont="1" applyAlignment="1">
      <alignment horizontal="center" vertical="center"/>
    </xf>
    <xf numFmtId="4" fontId="36" fillId="0" borderId="0" xfId="9" applyNumberFormat="1" applyFont="1" applyAlignment="1">
      <alignment vertical="center"/>
    </xf>
    <xf numFmtId="166" fontId="36" fillId="0" borderId="0" xfId="9" applyNumberFormat="1" applyFont="1" applyAlignment="1">
      <alignment vertical="center"/>
    </xf>
    <xf numFmtId="0" fontId="8" fillId="0" borderId="1" xfId="0" applyFont="1" applyFill="1" applyBorder="1" applyAlignment="1">
      <alignment vertical="center" wrapText="1"/>
    </xf>
    <xf numFmtId="0" fontId="8" fillId="0" borderId="2" xfId="0" applyFont="1" applyFill="1" applyBorder="1" applyAlignment="1">
      <alignment vertical="center" wrapText="1"/>
    </xf>
    <xf numFmtId="0" fontId="10" fillId="0" borderId="2" xfId="0" applyFont="1" applyFill="1" applyBorder="1" applyAlignment="1">
      <alignment vertical="center" wrapText="1"/>
    </xf>
    <xf numFmtId="4" fontId="22" fillId="0" borderId="11" xfId="0" applyNumberFormat="1" applyFont="1" applyFill="1" applyBorder="1" applyAlignment="1">
      <alignment horizontal="center" vertical="center" wrapText="1"/>
    </xf>
    <xf numFmtId="0" fontId="0" fillId="0" borderId="0" xfId="0" applyFill="1" applyBorder="1" applyAlignment="1">
      <alignment horizontal="left" vertical="center"/>
    </xf>
    <xf numFmtId="169" fontId="19" fillId="0" borderId="11" xfId="0" applyNumberFormat="1" applyFont="1" applyFill="1" applyBorder="1" applyAlignment="1">
      <alignment horizontal="center" vertical="center" wrapText="1"/>
    </xf>
    <xf numFmtId="169" fontId="19" fillId="0" borderId="3" xfId="0" applyNumberFormat="1" applyFont="1" applyFill="1" applyBorder="1" applyAlignment="1">
      <alignment horizontal="center" vertical="center" wrapText="1"/>
    </xf>
    <xf numFmtId="4" fontId="22" fillId="0" borderId="11" xfId="12" applyNumberFormat="1" applyFont="1" applyFill="1" applyBorder="1" applyAlignment="1">
      <alignment horizontal="center" vertical="center" wrapText="1"/>
    </xf>
    <xf numFmtId="4" fontId="22" fillId="0" borderId="7" xfId="0" applyNumberFormat="1" applyFont="1" applyFill="1" applyBorder="1" applyAlignment="1">
      <alignment horizontal="justify" vertical="center" wrapText="1"/>
    </xf>
    <xf numFmtId="0" fontId="20" fillId="0" borderId="38" xfId="1" applyFont="1" applyFill="1" applyBorder="1" applyAlignment="1">
      <alignment horizontal="left" vertical="center" wrapText="1"/>
    </xf>
    <xf numFmtId="4" fontId="22" fillId="0" borderId="10" xfId="12" applyNumberFormat="1" applyFont="1" applyFill="1" applyBorder="1" applyAlignment="1">
      <alignment horizontal="center" vertical="center" wrapText="1"/>
    </xf>
    <xf numFmtId="0" fontId="22" fillId="0" borderId="38" xfId="0" applyFont="1" applyFill="1" applyBorder="1" applyAlignment="1">
      <alignment vertical="center" wrapText="1"/>
    </xf>
    <xf numFmtId="0" fontId="20" fillId="0" borderId="4" xfId="1" applyFont="1" applyFill="1" applyBorder="1" applyAlignment="1">
      <alignment vertical="center"/>
    </xf>
    <xf numFmtId="49" fontId="20" fillId="0" borderId="4" xfId="12" applyNumberFormat="1" applyFont="1" applyFill="1" applyBorder="1" applyAlignment="1">
      <alignment vertical="center"/>
    </xf>
    <xf numFmtId="0" fontId="0" fillId="0" borderId="0" xfId="0" applyFill="1" applyBorder="1" applyAlignment="1">
      <alignment vertical="top"/>
    </xf>
    <xf numFmtId="0" fontId="0" fillId="0" borderId="5" xfId="0" applyFill="1" applyBorder="1" applyAlignment="1">
      <alignment vertical="top"/>
    </xf>
    <xf numFmtId="0" fontId="21" fillId="2" borderId="38" xfId="0" applyFont="1" applyFill="1" applyBorder="1" applyAlignment="1">
      <alignment horizontal="center" vertical="center" wrapText="1"/>
    </xf>
    <xf numFmtId="0" fontId="20" fillId="0" borderId="0" xfId="1" applyFont="1" applyFill="1" applyBorder="1" applyAlignment="1">
      <alignment horizontal="center" vertical="center"/>
    </xf>
    <xf numFmtId="167" fontId="19" fillId="0" borderId="1" xfId="0" applyNumberFormat="1" applyFont="1" applyFill="1" applyBorder="1" applyAlignment="1">
      <alignment horizontal="center" vertical="center" shrinkToFit="1"/>
    </xf>
    <xf numFmtId="0" fontId="20" fillId="0" borderId="2" xfId="0" applyFont="1" applyFill="1" applyBorder="1" applyAlignment="1">
      <alignment horizontal="center" vertical="center" wrapText="1"/>
    </xf>
    <xf numFmtId="0" fontId="20" fillId="0" borderId="2" xfId="0" applyFont="1" applyFill="1" applyBorder="1" applyAlignment="1">
      <alignment horizontal="left" vertical="center" wrapText="1"/>
    </xf>
    <xf numFmtId="4" fontId="20" fillId="0" borderId="2" xfId="0" applyNumberFormat="1" applyFont="1" applyFill="1" applyBorder="1" applyAlignment="1">
      <alignment horizontal="right" vertical="center" wrapText="1"/>
    </xf>
    <xf numFmtId="4" fontId="19" fillId="0" borderId="2" xfId="0" applyNumberFormat="1" applyFont="1" applyFill="1" applyBorder="1" applyAlignment="1">
      <alignment horizontal="center" vertical="center" wrapText="1"/>
    </xf>
    <xf numFmtId="4" fontId="19" fillId="0" borderId="2" xfId="0" applyNumberFormat="1" applyFont="1" applyFill="1" applyBorder="1" applyAlignment="1">
      <alignment horizontal="left" vertical="center" wrapText="1"/>
    </xf>
    <xf numFmtId="0" fontId="21" fillId="0" borderId="6" xfId="0" applyFont="1" applyFill="1" applyBorder="1" applyAlignment="1">
      <alignment vertical="center" wrapText="1"/>
    </xf>
    <xf numFmtId="0" fontId="21" fillId="0" borderId="7" xfId="0" applyFont="1" applyFill="1" applyBorder="1" applyAlignment="1">
      <alignment vertical="center" wrapText="1"/>
    </xf>
    <xf numFmtId="4" fontId="21" fillId="0" borderId="7" xfId="0" applyNumberFormat="1" applyFont="1" applyFill="1" applyBorder="1" applyAlignment="1">
      <alignment vertical="center" wrapText="1"/>
    </xf>
    <xf numFmtId="4" fontId="21" fillId="0" borderId="8" xfId="0" applyNumberFormat="1" applyFont="1" applyFill="1" applyBorder="1" applyAlignment="1">
      <alignment vertical="center" wrapText="1"/>
    </xf>
    <xf numFmtId="167" fontId="19" fillId="0" borderId="6" xfId="0" applyNumberFormat="1" applyFont="1" applyFill="1" applyBorder="1" applyAlignment="1">
      <alignment horizontal="center" vertical="center" shrinkToFit="1"/>
    </xf>
    <xf numFmtId="0" fontId="20" fillId="0" borderId="7" xfId="0" applyFont="1" applyFill="1" applyBorder="1" applyAlignment="1">
      <alignment horizontal="center" vertical="center" wrapText="1"/>
    </xf>
    <xf numFmtId="0" fontId="20" fillId="0" borderId="7" xfId="0" applyFont="1" applyFill="1" applyBorder="1" applyAlignment="1">
      <alignment horizontal="left" vertical="center" wrapText="1"/>
    </xf>
    <xf numFmtId="4" fontId="20" fillId="0" borderId="7" xfId="0" applyNumberFormat="1" applyFont="1" applyFill="1" applyBorder="1" applyAlignment="1">
      <alignment horizontal="right" vertical="center" wrapText="1"/>
    </xf>
    <xf numFmtId="4" fontId="21" fillId="0" borderId="7" xfId="0" applyNumberFormat="1" applyFont="1" applyFill="1" applyBorder="1" applyAlignment="1">
      <alignment horizontal="center" vertical="center" wrapText="1"/>
    </xf>
    <xf numFmtId="4" fontId="19" fillId="0" borderId="7" xfId="0" applyNumberFormat="1" applyFont="1" applyFill="1" applyBorder="1" applyAlignment="1">
      <alignment horizontal="center" vertical="center" wrapText="1"/>
    </xf>
    <xf numFmtId="4" fontId="19" fillId="0" borderId="8" xfId="0" applyNumberFormat="1" applyFont="1" applyFill="1" applyBorder="1" applyAlignment="1">
      <alignment horizontal="center" vertical="center" wrapText="1"/>
    </xf>
    <xf numFmtId="4" fontId="19" fillId="0" borderId="7" xfId="0" applyNumberFormat="1" applyFont="1" applyFill="1" applyBorder="1" applyAlignment="1">
      <alignment horizontal="left" vertical="center" wrapText="1"/>
    </xf>
    <xf numFmtId="167" fontId="21" fillId="0" borderId="6" xfId="0" applyNumberFormat="1" applyFont="1" applyFill="1" applyBorder="1" applyAlignment="1">
      <alignment horizontal="center" vertical="center" shrinkToFit="1"/>
    </xf>
    <xf numFmtId="0" fontId="22" fillId="0" borderId="7" xfId="0" applyFont="1" applyFill="1" applyBorder="1" applyAlignment="1">
      <alignment horizontal="center" vertical="center" wrapText="1"/>
    </xf>
    <xf numFmtId="0" fontId="22" fillId="0" borderId="7" xfId="0" applyFont="1" applyFill="1" applyBorder="1" applyAlignment="1">
      <alignment horizontal="left" vertical="center" wrapText="1"/>
    </xf>
    <xf numFmtId="0" fontId="21" fillId="0" borderId="7" xfId="0" applyFont="1" applyFill="1" applyBorder="1" applyAlignment="1">
      <alignment horizontal="center" vertical="center" wrapText="1"/>
    </xf>
    <xf numFmtId="4" fontId="21" fillId="0" borderId="8" xfId="0" applyNumberFormat="1" applyFont="1" applyFill="1" applyBorder="1" applyAlignment="1">
      <alignment horizontal="center" vertical="center" wrapText="1"/>
    </xf>
    <xf numFmtId="0" fontId="22" fillId="0" borderId="6" xfId="0" applyFont="1" applyFill="1" applyBorder="1" applyAlignment="1">
      <alignment horizontal="center" vertical="center" wrapText="1"/>
    </xf>
    <xf numFmtId="4" fontId="22" fillId="0" borderId="7" xfId="0" applyNumberFormat="1" applyFont="1" applyFill="1" applyBorder="1" applyAlignment="1">
      <alignment horizontal="center" vertical="center" wrapText="1"/>
    </xf>
    <xf numFmtId="169" fontId="19" fillId="0" borderId="8" xfId="0" applyNumberFormat="1" applyFont="1" applyFill="1" applyBorder="1" applyAlignment="1">
      <alignment horizontal="center" vertical="center" wrapText="1"/>
    </xf>
    <xf numFmtId="10" fontId="19" fillId="0" borderId="2" xfId="0" applyNumberFormat="1" applyFont="1" applyFill="1" applyBorder="1" applyAlignment="1">
      <alignment horizontal="center" vertical="center" wrapText="1"/>
    </xf>
    <xf numFmtId="0" fontId="0" fillId="0" borderId="0" xfId="0" applyFill="1" applyBorder="1" applyAlignment="1">
      <alignment horizontal="left" vertical="top"/>
    </xf>
    <xf numFmtId="0" fontId="20" fillId="0" borderId="10" xfId="1" applyFont="1" applyFill="1" applyBorder="1" applyAlignment="1">
      <alignment horizontal="left" vertical="center" wrapText="1"/>
    </xf>
    <xf numFmtId="0" fontId="10" fillId="0" borderId="4" xfId="0" applyFont="1" applyFill="1" applyBorder="1" applyAlignment="1">
      <alignment horizontal="center" vertical="center" wrapText="1"/>
    </xf>
    <xf numFmtId="0" fontId="10" fillId="0" borderId="0" xfId="0" applyFont="1" applyFill="1" applyBorder="1" applyAlignment="1">
      <alignment horizontal="center" vertical="center" wrapText="1"/>
    </xf>
    <xf numFmtId="4" fontId="22" fillId="0" borderId="0" xfId="0" applyNumberFormat="1" applyFont="1" applyFill="1" applyBorder="1" applyAlignment="1">
      <alignment horizontal="center" vertical="center"/>
    </xf>
    <xf numFmtId="4" fontId="21" fillId="0" borderId="0" xfId="0" applyNumberFormat="1" applyFont="1" applyFill="1" applyBorder="1" applyAlignment="1">
      <alignment vertical="center"/>
    </xf>
    <xf numFmtId="1" fontId="22" fillId="0" borderId="14" xfId="0" applyNumberFormat="1" applyFont="1" applyFill="1" applyBorder="1" applyAlignment="1">
      <alignment horizontal="center" vertical="center" wrapText="1"/>
    </xf>
    <xf numFmtId="10" fontId="21" fillId="0" borderId="11" xfId="0" applyNumberFormat="1" applyFont="1" applyFill="1" applyBorder="1" applyAlignment="1">
      <alignment horizontal="center" vertical="center" wrapText="1"/>
    </xf>
    <xf numFmtId="10" fontId="19" fillId="0" borderId="11" xfId="0" applyNumberFormat="1" applyFont="1" applyFill="1" applyBorder="1" applyAlignment="1">
      <alignment horizontal="center" vertical="center" wrapText="1"/>
    </xf>
    <xf numFmtId="4" fontId="22" fillId="0" borderId="4" xfId="0" applyNumberFormat="1" applyFont="1" applyFill="1" applyBorder="1" applyAlignment="1">
      <alignment vertical="center" wrapText="1"/>
    </xf>
    <xf numFmtId="10" fontId="20" fillId="0" borderId="38" xfId="1" applyNumberFormat="1" applyFont="1" applyFill="1" applyBorder="1" applyAlignment="1">
      <alignment horizontal="center" vertical="center" wrapText="1"/>
    </xf>
    <xf numFmtId="166" fontId="36" fillId="0" borderId="13" xfId="9" applyNumberFormat="1" applyFont="1" applyBorder="1" applyAlignment="1">
      <alignment horizontal="left" vertical="center" wrapText="1"/>
    </xf>
    <xf numFmtId="166" fontId="36" fillId="0" borderId="14" xfId="9" applyNumberFormat="1" applyFont="1" applyBorder="1" applyAlignment="1">
      <alignment vertical="center" wrapText="1"/>
    </xf>
    <xf numFmtId="166" fontId="36" fillId="0" borderId="11" xfId="9" applyNumberFormat="1" applyFont="1" applyBorder="1" applyAlignment="1">
      <alignment vertical="center" wrapText="1"/>
    </xf>
    <xf numFmtId="10" fontId="36" fillId="6" borderId="8" xfId="9" applyNumberFormat="1" applyFont="1" applyFill="1" applyBorder="1" applyAlignment="1">
      <alignment horizontal="center" vertical="center"/>
    </xf>
    <xf numFmtId="10" fontId="24" fillId="6" borderId="8" xfId="9" applyNumberFormat="1" applyFont="1" applyFill="1" applyBorder="1" applyAlignment="1">
      <alignment horizontal="center" vertical="center"/>
    </xf>
    <xf numFmtId="10" fontId="36" fillId="6" borderId="11" xfId="9" applyNumberFormat="1" applyFont="1" applyFill="1" applyBorder="1" applyAlignment="1">
      <alignment horizontal="center" vertical="center"/>
    </xf>
    <xf numFmtId="165" fontId="36" fillId="0" borderId="19" xfId="9" applyNumberFormat="1" applyFont="1" applyBorder="1" applyAlignment="1">
      <alignment horizontal="center" vertical="center"/>
    </xf>
    <xf numFmtId="10" fontId="36" fillId="0" borderId="13" xfId="9" applyNumberFormat="1" applyFont="1" applyBorder="1" applyAlignment="1">
      <alignment horizontal="center" vertical="center"/>
    </xf>
    <xf numFmtId="10" fontId="36" fillId="0" borderId="14" xfId="9" applyNumberFormat="1" applyFont="1" applyBorder="1" applyAlignment="1">
      <alignment horizontal="center" vertical="center"/>
    </xf>
    <xf numFmtId="0" fontId="35" fillId="0" borderId="7" xfId="9" applyFont="1" applyBorder="1" applyAlignment="1">
      <alignment horizontal="center" vertical="center"/>
    </xf>
    <xf numFmtId="0" fontId="38" fillId="0" borderId="2" xfId="9" applyFont="1" applyBorder="1" applyAlignment="1">
      <alignment horizontal="center" vertical="center"/>
    </xf>
    <xf numFmtId="0" fontId="41" fillId="0" borderId="0" xfId="9" applyFont="1" applyAlignment="1">
      <alignment vertical="center"/>
    </xf>
    <xf numFmtId="0" fontId="20" fillId="2" borderId="30" xfId="13" applyFont="1" applyFill="1" applyBorder="1" applyAlignment="1">
      <alignment horizontal="center" vertical="center"/>
    </xf>
    <xf numFmtId="0" fontId="36" fillId="0" borderId="7" xfId="9" applyFont="1" applyBorder="1" applyAlignment="1">
      <alignment horizontal="center" vertical="center"/>
    </xf>
    <xf numFmtId="0" fontId="36" fillId="0" borderId="10" xfId="9" applyFont="1" applyBorder="1" applyAlignment="1">
      <alignment horizontal="center" vertical="center"/>
    </xf>
    <xf numFmtId="0" fontId="36" fillId="0" borderId="0" xfId="9" applyFont="1" applyBorder="1" applyAlignment="1">
      <alignment horizontal="center" vertical="center"/>
    </xf>
    <xf numFmtId="166" fontId="36" fillId="0" borderId="0" xfId="9" applyNumberFormat="1" applyFont="1" applyAlignment="1">
      <alignment horizontal="center" vertical="center"/>
    </xf>
    <xf numFmtId="0" fontId="20" fillId="2" borderId="29" xfId="13" applyFont="1" applyFill="1" applyBorder="1" applyAlignment="1">
      <alignment horizontal="center" vertical="center"/>
    </xf>
    <xf numFmtId="10" fontId="38" fillId="2" borderId="11" xfId="9" applyNumberFormat="1" applyFont="1" applyFill="1" applyBorder="1" applyAlignment="1">
      <alignment horizontal="center" vertical="center"/>
    </xf>
    <xf numFmtId="165" fontId="38" fillId="2" borderId="19" xfId="9" applyNumberFormat="1" applyFont="1" applyFill="1" applyBorder="1" applyAlignment="1">
      <alignment horizontal="center" vertical="center"/>
    </xf>
    <xf numFmtId="0" fontId="38" fillId="0" borderId="0" xfId="9" applyFont="1" applyAlignment="1">
      <alignment vertical="center"/>
    </xf>
    <xf numFmtId="0" fontId="20" fillId="5" borderId="14" xfId="0" applyFont="1" applyFill="1" applyBorder="1" applyAlignment="1">
      <alignment horizontal="center" vertical="center" wrapText="1"/>
    </xf>
    <xf numFmtId="0" fontId="21" fillId="5" borderId="38" xfId="0" applyFont="1" applyFill="1" applyBorder="1" applyAlignment="1">
      <alignment horizontal="center" vertical="center" wrapText="1"/>
    </xf>
    <xf numFmtId="0" fontId="20" fillId="5" borderId="10" xfId="0" applyFont="1" applyFill="1" applyBorder="1" applyAlignment="1">
      <alignment horizontal="left" vertical="center" wrapText="1"/>
    </xf>
    <xf numFmtId="0" fontId="22" fillId="5" borderId="10" xfId="0" applyFont="1" applyFill="1" applyBorder="1" applyAlignment="1">
      <alignment horizontal="center" vertical="center" wrapText="1"/>
    </xf>
    <xf numFmtId="4" fontId="22" fillId="5" borderId="10" xfId="0" applyNumberFormat="1" applyFont="1" applyFill="1" applyBorder="1" applyAlignment="1">
      <alignment horizontal="center" vertical="center" wrapText="1"/>
    </xf>
    <xf numFmtId="171" fontId="22" fillId="5" borderId="11" xfId="0" applyNumberFormat="1" applyFont="1" applyFill="1" applyBorder="1" applyAlignment="1">
      <alignment horizontal="center" vertical="center" wrapText="1"/>
    </xf>
    <xf numFmtId="167" fontId="21" fillId="0" borderId="14" xfId="0" applyNumberFormat="1" applyFont="1" applyFill="1" applyBorder="1" applyAlignment="1">
      <alignment horizontal="center" vertical="center" shrinkToFit="1"/>
    </xf>
    <xf numFmtId="4" fontId="22" fillId="6" borderId="14" xfId="0" applyNumberFormat="1" applyFont="1" applyFill="1" applyBorder="1" applyAlignment="1">
      <alignment horizontal="center" vertical="center" wrapText="1"/>
    </xf>
    <xf numFmtId="171" fontId="22" fillId="0" borderId="14" xfId="0" applyNumberFormat="1" applyFont="1" applyFill="1" applyBorder="1" applyAlignment="1">
      <alignment horizontal="center" vertical="center" wrapText="1"/>
    </xf>
    <xf numFmtId="0" fontId="20" fillId="0" borderId="14" xfId="0" applyFont="1" applyFill="1" applyBorder="1" applyAlignment="1">
      <alignment horizontal="center" vertical="center" wrapText="1"/>
    </xf>
    <xf numFmtId="4" fontId="20" fillId="0" borderId="14" xfId="0" applyNumberFormat="1" applyFont="1" applyFill="1" applyBorder="1" applyAlignment="1">
      <alignment horizontal="center" vertical="center" wrapText="1"/>
    </xf>
    <xf numFmtId="171" fontId="20" fillId="0" borderId="14" xfId="0" applyNumberFormat="1" applyFont="1" applyFill="1" applyBorder="1" applyAlignment="1">
      <alignment horizontal="center" vertical="center" wrapText="1"/>
    </xf>
    <xf numFmtId="0" fontId="22" fillId="2" borderId="10" xfId="0" applyFont="1" applyFill="1" applyBorder="1" applyAlignment="1">
      <alignment horizontal="center" vertical="center" wrapText="1"/>
    </xf>
    <xf numFmtId="4" fontId="22" fillId="2" borderId="10" xfId="0" applyNumberFormat="1" applyFont="1" applyFill="1" applyBorder="1" applyAlignment="1">
      <alignment horizontal="center" vertical="center" wrapText="1"/>
    </xf>
    <xf numFmtId="171" fontId="22" fillId="2" borderId="11" xfId="0" applyNumberFormat="1" applyFont="1" applyFill="1" applyBorder="1" applyAlignment="1">
      <alignment horizontal="center" vertical="center" wrapText="1"/>
    </xf>
    <xf numFmtId="4" fontId="45" fillId="0" borderId="14" xfId="0" applyNumberFormat="1" applyFont="1" applyFill="1" applyBorder="1" applyAlignment="1">
      <alignment horizontal="center" vertical="center" wrapText="1"/>
    </xf>
    <xf numFmtId="4" fontId="45" fillId="0" borderId="2" xfId="0" applyNumberFormat="1" applyFont="1" applyFill="1" applyBorder="1" applyAlignment="1">
      <alignment horizontal="center" vertical="center" wrapText="1"/>
    </xf>
    <xf numFmtId="4" fontId="45" fillId="0" borderId="0" xfId="0" applyNumberFormat="1" applyFont="1" applyFill="1" applyBorder="1" applyAlignment="1">
      <alignment horizontal="center" vertical="center" wrapText="1"/>
    </xf>
    <xf numFmtId="4" fontId="45" fillId="0" borderId="7" xfId="0" applyNumberFormat="1" applyFont="1" applyFill="1" applyBorder="1" applyAlignment="1">
      <alignment horizontal="center" vertical="center" wrapText="1"/>
    </xf>
    <xf numFmtId="4" fontId="45" fillId="0" borderId="0" xfId="0" applyNumberFormat="1" applyFont="1" applyFill="1" applyBorder="1" applyAlignment="1">
      <alignment horizontal="center" vertical="center"/>
    </xf>
    <xf numFmtId="4" fontId="45" fillId="0" borderId="0" xfId="0" applyNumberFormat="1" applyFont="1" applyFill="1" applyBorder="1" applyAlignment="1">
      <alignment vertical="center"/>
    </xf>
    <xf numFmtId="0" fontId="19" fillId="0" borderId="4" xfId="0" applyFont="1" applyFill="1" applyBorder="1" applyAlignment="1">
      <alignment vertical="center" wrapText="1"/>
    </xf>
    <xf numFmtId="0" fontId="19" fillId="0" borderId="5" xfId="0" applyFont="1" applyFill="1" applyBorder="1" applyAlignment="1">
      <alignment vertical="center" wrapText="1"/>
    </xf>
    <xf numFmtId="0" fontId="20" fillId="0" borderId="14" xfId="1" applyFont="1" applyFill="1" applyBorder="1" applyAlignment="1">
      <alignment horizontal="center" vertical="center" wrapText="1"/>
    </xf>
    <xf numFmtId="4" fontId="22" fillId="0" borderId="1" xfId="0" applyNumberFormat="1" applyFont="1" applyFill="1" applyBorder="1" applyAlignment="1">
      <alignment horizontal="center" vertical="center" wrapText="1"/>
    </xf>
    <xf numFmtId="4" fontId="22" fillId="0" borderId="2" xfId="0" applyNumberFormat="1" applyFont="1" applyFill="1" applyBorder="1" applyAlignment="1">
      <alignment horizontal="center" vertical="center" wrapText="1"/>
    </xf>
    <xf numFmtId="4" fontId="22" fillId="0" borderId="4" xfId="0" applyNumberFormat="1" applyFont="1" applyFill="1" applyBorder="1" applyAlignment="1">
      <alignment horizontal="center" vertical="center" wrapText="1"/>
    </xf>
    <xf numFmtId="4" fontId="22" fillId="0" borderId="0" xfId="0" applyNumberFormat="1" applyFont="1" applyFill="1" applyBorder="1" applyAlignment="1">
      <alignment horizontal="center" vertical="center" wrapText="1"/>
    </xf>
    <xf numFmtId="4" fontId="22" fillId="0" borderId="14" xfId="0" applyNumberFormat="1" applyFont="1" applyFill="1" applyBorder="1" applyAlignment="1">
      <alignment horizontal="center" vertical="center" wrapText="1"/>
    </xf>
    <xf numFmtId="167" fontId="19" fillId="0" borderId="38" xfId="0" applyNumberFormat="1" applyFont="1" applyFill="1" applyBorder="1" applyAlignment="1">
      <alignment horizontal="center" vertical="center" shrinkToFit="1"/>
    </xf>
    <xf numFmtId="0" fontId="26" fillId="0" borderId="38" xfId="1" applyFont="1" applyFill="1" applyBorder="1" applyAlignment="1">
      <alignment vertical="center"/>
    </xf>
    <xf numFmtId="0" fontId="26" fillId="0" borderId="10" xfId="1" applyFont="1" applyFill="1" applyBorder="1" applyAlignment="1">
      <alignment vertical="center"/>
    </xf>
    <xf numFmtId="0" fontId="26" fillId="0" borderId="38" xfId="1" applyFont="1" applyFill="1" applyBorder="1" applyAlignment="1">
      <alignment horizontal="right" vertical="center"/>
    </xf>
    <xf numFmtId="0" fontId="26" fillId="0" borderId="11" xfId="1" applyFont="1" applyFill="1" applyBorder="1" applyAlignment="1">
      <alignment vertical="center"/>
    </xf>
    <xf numFmtId="0" fontId="20" fillId="0" borderId="0" xfId="1" applyFont="1" applyFill="1" applyBorder="1" applyAlignment="1">
      <alignment horizontal="center" vertical="center" wrapText="1"/>
    </xf>
    <xf numFmtId="10" fontId="42" fillId="0" borderId="11" xfId="0" applyNumberFormat="1" applyFont="1" applyFill="1" applyBorder="1" applyAlignment="1">
      <alignment horizontal="center" vertical="center"/>
    </xf>
    <xf numFmtId="10" fontId="45" fillId="0" borderId="12" xfId="4" applyNumberFormat="1" applyFont="1" applyFill="1" applyBorder="1" applyAlignment="1">
      <alignment horizontal="center" vertical="center"/>
    </xf>
    <xf numFmtId="10" fontId="45" fillId="0" borderId="15" xfId="4" applyNumberFormat="1" applyFont="1" applyFill="1" applyBorder="1" applyAlignment="1">
      <alignment horizontal="center" vertical="center" wrapText="1"/>
    </xf>
    <xf numFmtId="10" fontId="45" fillId="0" borderId="13" xfId="4" applyNumberFormat="1" applyFont="1" applyFill="1" applyBorder="1" applyAlignment="1">
      <alignment horizontal="center" vertical="center" wrapText="1"/>
    </xf>
    <xf numFmtId="0" fontId="12" fillId="0" borderId="0" xfId="4" applyFont="1" applyFill="1" applyBorder="1" applyAlignment="1">
      <alignment horizontal="center" vertical="center" wrapText="1"/>
    </xf>
    <xf numFmtId="10" fontId="22" fillId="0" borderId="12" xfId="4" applyNumberFormat="1" applyFont="1" applyFill="1" applyBorder="1" applyAlignment="1">
      <alignment horizontal="center" vertical="center"/>
    </xf>
    <xf numFmtId="10" fontId="22" fillId="0" borderId="15" xfId="4" applyNumberFormat="1" applyFont="1" applyFill="1" applyBorder="1" applyAlignment="1">
      <alignment horizontal="center" vertical="center" wrapText="1"/>
    </xf>
    <xf numFmtId="10" fontId="22" fillId="0" borderId="13" xfId="4" applyNumberFormat="1" applyFont="1" applyFill="1" applyBorder="1" applyAlignment="1">
      <alignment horizontal="center" vertical="center" wrapText="1"/>
    </xf>
    <xf numFmtId="0" fontId="25" fillId="0" borderId="6" xfId="2" applyNumberFormat="1" applyFont="1" applyFill="1" applyBorder="1" applyAlignment="1">
      <alignment horizontal="center" vertical="center" wrapText="1"/>
    </xf>
    <xf numFmtId="0" fontId="25" fillId="0" borderId="7" xfId="2" applyNumberFormat="1" applyFont="1" applyFill="1" applyBorder="1" applyAlignment="1">
      <alignment horizontal="center" vertical="center" wrapText="1"/>
    </xf>
    <xf numFmtId="4" fontId="25" fillId="0" borderId="7" xfId="2" applyNumberFormat="1" applyFont="1" applyFill="1" applyBorder="1" applyAlignment="1">
      <alignment horizontal="center" vertical="center" wrapText="1"/>
    </xf>
    <xf numFmtId="4" fontId="25" fillId="0" borderId="11" xfId="2" applyNumberFormat="1" applyFont="1" applyFill="1" applyBorder="1" applyAlignment="1">
      <alignment horizontal="center" vertical="center" wrapText="1"/>
    </xf>
    <xf numFmtId="4" fontId="40" fillId="0" borderId="0" xfId="2" applyNumberFormat="1" applyFont="1" applyFill="1" applyBorder="1" applyAlignment="1">
      <alignment horizontal="center" vertical="center" wrapText="1"/>
    </xf>
    <xf numFmtId="0" fontId="21" fillId="0" borderId="38" xfId="0" applyFont="1" applyFill="1" applyBorder="1" applyAlignment="1">
      <alignment horizontal="center" vertical="center" wrapText="1"/>
    </xf>
    <xf numFmtId="0" fontId="21" fillId="0" borderId="10" xfId="0" applyFont="1" applyFill="1" applyBorder="1" applyAlignment="1">
      <alignment horizontal="center" vertical="center" wrapText="1"/>
    </xf>
    <xf numFmtId="4" fontId="21" fillId="0" borderId="10" xfId="0" applyNumberFormat="1" applyFont="1" applyFill="1" applyBorder="1" applyAlignment="1">
      <alignment horizontal="left" vertical="center" wrapText="1"/>
    </xf>
    <xf numFmtId="4" fontId="48" fillId="0" borderId="14" xfId="0" applyNumberFormat="1" applyFont="1" applyFill="1" applyBorder="1" applyAlignment="1">
      <alignment horizontal="center" vertical="center" wrapText="1"/>
    </xf>
    <xf numFmtId="0" fontId="22" fillId="0" borderId="14" xfId="0" applyFont="1" applyFill="1" applyBorder="1" applyAlignment="1">
      <alignment horizontal="left" vertical="top" wrapText="1"/>
    </xf>
    <xf numFmtId="0" fontId="21" fillId="0" borderId="9" xfId="0" applyFont="1" applyFill="1" applyBorder="1" applyAlignment="1">
      <alignment horizontal="center" vertical="center" wrapText="1"/>
    </xf>
    <xf numFmtId="4" fontId="22" fillId="0" borderId="6" xfId="0" applyNumberFormat="1" applyFont="1" applyFill="1" applyBorder="1" applyAlignment="1">
      <alignment horizontal="center" vertical="center" wrapText="1"/>
    </xf>
    <xf numFmtId="0" fontId="14" fillId="0" borderId="0" xfId="0" applyFont="1" applyFill="1" applyBorder="1" applyAlignment="1">
      <alignment horizontal="left" vertical="top"/>
    </xf>
    <xf numFmtId="0" fontId="20" fillId="0" borderId="38" xfId="0" applyFont="1" applyFill="1" applyBorder="1" applyAlignment="1">
      <alignment horizontal="center" vertical="center" wrapText="1"/>
    </xf>
    <xf numFmtId="4" fontId="19" fillId="0" borderId="10" xfId="0" applyNumberFormat="1" applyFont="1" applyFill="1" applyBorder="1" applyAlignment="1">
      <alignment horizontal="left" vertical="center" wrapText="1"/>
    </xf>
    <xf numFmtId="4" fontId="19" fillId="0" borderId="11" xfId="0" applyNumberFormat="1" applyFont="1" applyFill="1" applyBorder="1" applyAlignment="1">
      <alignment horizontal="center" vertical="center" wrapText="1"/>
    </xf>
    <xf numFmtId="0" fontId="20" fillId="0" borderId="9" xfId="0" applyFont="1" applyFill="1" applyBorder="1" applyAlignment="1">
      <alignment horizontal="center" vertical="center" wrapText="1"/>
    </xf>
    <xf numFmtId="0" fontId="19" fillId="0" borderId="9" xfId="0" applyFont="1" applyFill="1" applyBorder="1" applyAlignment="1">
      <alignment vertical="center" wrapText="1"/>
    </xf>
    <xf numFmtId="0" fontId="19" fillId="0" borderId="10" xfId="0" applyFont="1" applyFill="1" applyBorder="1" applyAlignment="1">
      <alignment vertical="center" wrapText="1"/>
    </xf>
    <xf numFmtId="4" fontId="19" fillId="0" borderId="10" xfId="0" applyNumberFormat="1" applyFont="1" applyFill="1" applyBorder="1" applyAlignment="1">
      <alignment vertical="center" wrapText="1"/>
    </xf>
    <xf numFmtId="4" fontId="19" fillId="0" borderId="11" xfId="0" applyNumberFormat="1" applyFont="1" applyFill="1" applyBorder="1" applyAlignment="1">
      <alignment vertical="center" wrapText="1"/>
    </xf>
    <xf numFmtId="10" fontId="19" fillId="0" borderId="14" xfId="0" applyNumberFormat="1" applyFont="1" applyFill="1" applyBorder="1" applyAlignment="1">
      <alignment horizontal="center" vertical="center" wrapText="1"/>
    </xf>
    <xf numFmtId="1" fontId="22" fillId="3" borderId="14" xfId="0" applyNumberFormat="1" applyFont="1" applyFill="1" applyBorder="1" applyAlignment="1">
      <alignment horizontal="center" vertical="center" wrapText="1"/>
    </xf>
    <xf numFmtId="0" fontId="22" fillId="3" borderId="14" xfId="0" applyFont="1" applyFill="1" applyBorder="1" applyAlignment="1">
      <alignment horizontal="left" vertical="center" wrapText="1"/>
    </xf>
    <xf numFmtId="0" fontId="21" fillId="3" borderId="14" xfId="0" applyFont="1" applyFill="1" applyBorder="1" applyAlignment="1">
      <alignment horizontal="center" vertical="center" wrapText="1"/>
    </xf>
    <xf numFmtId="4" fontId="21" fillId="3" borderId="14" xfId="0" applyNumberFormat="1" applyFont="1" applyFill="1" applyBorder="1" applyAlignment="1">
      <alignment horizontal="center" vertical="center" wrapText="1"/>
    </xf>
    <xf numFmtId="4" fontId="22" fillId="3" borderId="11" xfId="0" applyNumberFormat="1" applyFont="1" applyFill="1" applyBorder="1" applyAlignment="1">
      <alignment horizontal="center" vertical="center" wrapText="1"/>
    </xf>
    <xf numFmtId="4" fontId="45" fillId="3" borderId="14" xfId="0" applyNumberFormat="1" applyFont="1" applyFill="1" applyBorder="1" applyAlignment="1">
      <alignment horizontal="center" vertical="center" wrapText="1"/>
    </xf>
    <xf numFmtId="0" fontId="0" fillId="3" borderId="0" xfId="0" applyFill="1" applyBorder="1" applyAlignment="1">
      <alignment horizontal="left" vertical="center"/>
    </xf>
    <xf numFmtId="0" fontId="52" fillId="8" borderId="42" xfId="87" applyFont="1" applyFill="1" applyBorder="1" applyAlignment="1">
      <alignment horizontal="center" vertical="center" wrapText="1"/>
    </xf>
    <xf numFmtId="0" fontId="52" fillId="8" borderId="14" xfId="87" applyFont="1" applyFill="1" applyBorder="1" applyAlignment="1">
      <alignment horizontal="left" vertical="center" wrapText="1"/>
    </xf>
    <xf numFmtId="0" fontId="52" fillId="8" borderId="14" xfId="87" applyFont="1" applyFill="1" applyBorder="1" applyAlignment="1">
      <alignment horizontal="center" vertical="center" wrapText="1"/>
    </xf>
    <xf numFmtId="4" fontId="52" fillId="8" borderId="14" xfId="87" applyNumberFormat="1" applyFont="1" applyFill="1" applyBorder="1" applyAlignment="1">
      <alignment horizontal="center" vertical="center" wrapText="1"/>
    </xf>
    <xf numFmtId="166" fontId="52" fillId="8" borderId="14" xfId="86" applyFont="1" applyFill="1" applyBorder="1" applyAlignment="1">
      <alignment horizontal="center" vertical="center" wrapText="1"/>
    </xf>
    <xf numFmtId="166" fontId="52" fillId="8" borderId="43" xfId="86" applyFont="1" applyFill="1" applyBorder="1" applyAlignment="1">
      <alignment horizontal="center" vertical="center" wrapText="1"/>
    </xf>
    <xf numFmtId="166" fontId="53" fillId="8" borderId="43" xfId="86" applyFont="1" applyFill="1" applyBorder="1" applyAlignment="1">
      <alignment horizontal="center" vertical="center" wrapText="1"/>
    </xf>
    <xf numFmtId="0" fontId="52" fillId="10" borderId="42" xfId="87" applyFont="1" applyFill="1" applyBorder="1" applyAlignment="1">
      <alignment horizontal="center" vertical="center" wrapText="1"/>
    </xf>
    <xf numFmtId="0" fontId="53" fillId="10" borderId="14" xfId="87" applyFont="1" applyFill="1" applyBorder="1" applyAlignment="1">
      <alignment horizontal="center" vertical="center" wrapText="1"/>
    </xf>
    <xf numFmtId="4" fontId="53" fillId="10" borderId="14" xfId="87" applyNumberFormat="1" applyFont="1" applyFill="1" applyBorder="1" applyAlignment="1">
      <alignment horizontal="center" vertical="center" wrapText="1"/>
    </xf>
    <xf numFmtId="4" fontId="53" fillId="10" borderId="43" xfId="87" applyNumberFormat="1" applyFont="1" applyFill="1" applyBorder="1" applyAlignment="1">
      <alignment horizontal="center" vertical="center" wrapText="1"/>
    </xf>
    <xf numFmtId="0" fontId="54" fillId="9" borderId="14" xfId="0" applyFont="1" applyFill="1" applyBorder="1" applyAlignment="1">
      <alignment horizontal="left" vertical="center" wrapText="1"/>
    </xf>
    <xf numFmtId="4" fontId="20" fillId="0" borderId="1" xfId="12" applyNumberFormat="1" applyFont="1" applyFill="1" applyBorder="1" applyAlignment="1">
      <alignment horizontal="center" vertical="center" wrapText="1"/>
    </xf>
    <xf numFmtId="4" fontId="20" fillId="0" borderId="2" xfId="12" applyNumberFormat="1" applyFont="1" applyFill="1" applyBorder="1" applyAlignment="1">
      <alignment horizontal="center" vertical="center" wrapText="1"/>
    </xf>
    <xf numFmtId="4" fontId="20" fillId="0" borderId="3" xfId="12" applyNumberFormat="1" applyFont="1" applyFill="1" applyBorder="1" applyAlignment="1">
      <alignment horizontal="center" vertical="center" wrapText="1"/>
    </xf>
    <xf numFmtId="4" fontId="20" fillId="0" borderId="4" xfId="12" applyNumberFormat="1" applyFont="1" applyFill="1" applyBorder="1" applyAlignment="1">
      <alignment horizontal="center" vertical="center" wrapText="1"/>
    </xf>
    <xf numFmtId="4" fontId="20" fillId="0" borderId="0" xfId="12" applyNumberFormat="1" applyFont="1" applyFill="1" applyBorder="1" applyAlignment="1">
      <alignment horizontal="center" vertical="center" wrapText="1"/>
    </xf>
    <xf numFmtId="4" fontId="20" fillId="0" borderId="5" xfId="12" applyNumberFormat="1" applyFont="1" applyFill="1" applyBorder="1" applyAlignment="1">
      <alignment horizontal="center" vertical="center" wrapText="1"/>
    </xf>
    <xf numFmtId="4" fontId="20" fillId="0" borderId="6" xfId="12" applyNumberFormat="1" applyFont="1" applyFill="1" applyBorder="1" applyAlignment="1">
      <alignment horizontal="center" vertical="center" wrapText="1"/>
    </xf>
    <xf numFmtId="4" fontId="20" fillId="0" borderId="7" xfId="12" applyNumberFormat="1" applyFont="1" applyFill="1" applyBorder="1" applyAlignment="1">
      <alignment horizontal="center" vertical="center" wrapText="1"/>
    </xf>
    <xf numFmtId="4" fontId="20" fillId="0" borderId="8" xfId="12" applyNumberFormat="1" applyFont="1" applyFill="1" applyBorder="1" applyAlignment="1">
      <alignment horizontal="center" vertical="center" wrapText="1"/>
    </xf>
    <xf numFmtId="0" fontId="32" fillId="0" borderId="1" xfId="1" applyFont="1" applyFill="1" applyBorder="1" applyAlignment="1">
      <alignment horizontal="center" vertical="center"/>
    </xf>
    <xf numFmtId="0" fontId="32" fillId="0" borderId="2" xfId="1" applyFont="1" applyFill="1" applyBorder="1" applyAlignment="1">
      <alignment horizontal="center" vertical="center"/>
    </xf>
    <xf numFmtId="0" fontId="32" fillId="0" borderId="3" xfId="1" applyFont="1" applyFill="1" applyBorder="1" applyAlignment="1">
      <alignment horizontal="center" vertical="center"/>
    </xf>
    <xf numFmtId="49" fontId="11" fillId="0" borderId="6" xfId="12" applyNumberFormat="1" applyFont="1" applyFill="1" applyBorder="1" applyAlignment="1">
      <alignment horizontal="center" vertical="center" wrapText="1"/>
    </xf>
    <xf numFmtId="49" fontId="11" fillId="0" borderId="7" xfId="12" applyNumberFormat="1" applyFont="1" applyFill="1" applyBorder="1" applyAlignment="1">
      <alignment horizontal="center" vertical="center" wrapText="1"/>
    </xf>
    <xf numFmtId="49" fontId="11" fillId="0" borderId="8" xfId="12" applyNumberFormat="1" applyFont="1" applyFill="1" applyBorder="1" applyAlignment="1">
      <alignment horizontal="center" vertical="center" wrapText="1"/>
    </xf>
    <xf numFmtId="0" fontId="20" fillId="0" borderId="38" xfId="1" applyFont="1" applyFill="1" applyBorder="1" applyAlignment="1">
      <alignment horizontal="left" vertical="center" wrapText="1"/>
    </xf>
    <xf numFmtId="0" fontId="20" fillId="0" borderId="10" xfId="1" applyFont="1" applyFill="1" applyBorder="1" applyAlignment="1">
      <alignment horizontal="left" vertical="center" wrapText="1"/>
    </xf>
    <xf numFmtId="0" fontId="20" fillId="0" borderId="11" xfId="1" applyFont="1" applyFill="1" applyBorder="1" applyAlignment="1">
      <alignment horizontal="left" vertical="center" wrapText="1"/>
    </xf>
    <xf numFmtId="0" fontId="46" fillId="0" borderId="38" xfId="1" applyFont="1" applyFill="1" applyBorder="1" applyAlignment="1">
      <alignment horizontal="left" vertical="center" wrapText="1"/>
    </xf>
    <xf numFmtId="0" fontId="46" fillId="0" borderId="10" xfId="1" applyFont="1" applyFill="1" applyBorder="1" applyAlignment="1">
      <alignment horizontal="left" vertical="center" wrapText="1"/>
    </xf>
    <xf numFmtId="0" fontId="46" fillId="0" borderId="11" xfId="1" applyFont="1" applyFill="1" applyBorder="1" applyAlignment="1">
      <alignment horizontal="left" vertical="center" wrapText="1"/>
    </xf>
    <xf numFmtId="0" fontId="20" fillId="0" borderId="14" xfId="1" applyFont="1" applyFill="1" applyBorder="1" applyAlignment="1">
      <alignment horizontal="center" vertical="center" wrapText="1"/>
    </xf>
    <xf numFmtId="10" fontId="11" fillId="0" borderId="38" xfId="1" applyNumberFormat="1" applyFont="1" applyFill="1" applyBorder="1" applyAlignment="1">
      <alignment horizontal="center" vertical="center" wrapText="1"/>
    </xf>
    <xf numFmtId="10" fontId="11" fillId="0" borderId="10" xfId="1" applyNumberFormat="1" applyFont="1" applyFill="1" applyBorder="1" applyAlignment="1">
      <alignment horizontal="center" vertical="center" wrapText="1"/>
    </xf>
    <xf numFmtId="10" fontId="11" fillId="0" borderId="11" xfId="1" applyNumberFormat="1" applyFont="1" applyFill="1" applyBorder="1" applyAlignment="1">
      <alignment horizontal="center" vertical="center" wrapText="1"/>
    </xf>
    <xf numFmtId="0" fontId="22" fillId="0" borderId="12" xfId="0" applyFont="1" applyFill="1" applyBorder="1" applyAlignment="1">
      <alignment horizontal="left" vertical="center" wrapText="1"/>
    </xf>
    <xf numFmtId="4" fontId="22" fillId="0" borderId="1" xfId="0" applyNumberFormat="1" applyFont="1" applyFill="1" applyBorder="1" applyAlignment="1">
      <alignment horizontal="center" vertical="center" wrapText="1"/>
    </xf>
    <xf numFmtId="4" fontId="22" fillId="0" borderId="2" xfId="0" applyNumberFormat="1" applyFont="1" applyFill="1" applyBorder="1" applyAlignment="1">
      <alignment horizontal="center" vertical="center" wrapText="1"/>
    </xf>
    <xf numFmtId="4" fontId="22" fillId="0" borderId="3" xfId="0" applyNumberFormat="1" applyFont="1" applyFill="1" applyBorder="1" applyAlignment="1">
      <alignment horizontal="center" vertical="center" wrapText="1"/>
    </xf>
    <xf numFmtId="4" fontId="22" fillId="0" borderId="4" xfId="0" applyNumberFormat="1" applyFont="1" applyFill="1" applyBorder="1" applyAlignment="1">
      <alignment horizontal="center" vertical="center" wrapText="1"/>
    </xf>
    <xf numFmtId="4" fontId="22" fillId="0" borderId="0" xfId="0" applyNumberFormat="1" applyFont="1" applyFill="1" applyBorder="1" applyAlignment="1">
      <alignment horizontal="center" vertical="center" wrapText="1"/>
    </xf>
    <xf numFmtId="4" fontId="22" fillId="0" borderId="5" xfId="0" applyNumberFormat="1" applyFont="1" applyFill="1" applyBorder="1" applyAlignment="1">
      <alignment horizontal="center" vertical="center" wrapText="1"/>
    </xf>
    <xf numFmtId="0" fontId="22" fillId="0" borderId="15" xfId="0" applyFont="1" applyFill="1" applyBorder="1" applyAlignment="1">
      <alignment horizontal="left" vertical="center" wrapText="1"/>
    </xf>
    <xf numFmtId="0" fontId="21" fillId="0" borderId="15" xfId="0" applyFont="1" applyFill="1" applyBorder="1" applyAlignment="1">
      <alignment horizontal="left" vertical="center" wrapText="1"/>
    </xf>
    <xf numFmtId="4" fontId="22" fillId="0" borderId="4" xfId="0" applyNumberFormat="1" applyFont="1" applyFill="1" applyBorder="1" applyAlignment="1">
      <alignment horizontal="left" vertical="center" wrapText="1"/>
    </xf>
    <xf numFmtId="4" fontId="22" fillId="0" borderId="0" xfId="0" applyNumberFormat="1" applyFont="1" applyFill="1" applyBorder="1" applyAlignment="1">
      <alignment horizontal="left" vertical="center" wrapText="1"/>
    </xf>
    <xf numFmtId="4" fontId="22" fillId="0" borderId="5" xfId="0" applyNumberFormat="1" applyFont="1" applyFill="1" applyBorder="1" applyAlignment="1">
      <alignment horizontal="left" vertical="center" wrapText="1"/>
    </xf>
    <xf numFmtId="4" fontId="22" fillId="0" borderId="6" xfId="0" applyNumberFormat="1" applyFont="1" applyFill="1" applyBorder="1" applyAlignment="1">
      <alignment horizontal="left" vertical="center" wrapText="1"/>
    </xf>
    <xf numFmtId="4" fontId="22" fillId="0" borderId="7" xfId="0" applyNumberFormat="1" applyFont="1" applyFill="1" applyBorder="1" applyAlignment="1">
      <alignment horizontal="left" vertical="center" wrapText="1"/>
    </xf>
    <xf numFmtId="4" fontId="22" fillId="0" borderId="8" xfId="0" applyNumberFormat="1" applyFont="1" applyFill="1" applyBorder="1" applyAlignment="1">
      <alignment horizontal="left" vertical="center" wrapText="1"/>
    </xf>
    <xf numFmtId="0" fontId="22" fillId="0" borderId="13" xfId="0" applyFont="1" applyFill="1" applyBorder="1" applyAlignment="1">
      <alignment horizontal="left" vertical="center" wrapText="1"/>
    </xf>
    <xf numFmtId="0" fontId="21" fillId="0" borderId="13" xfId="0" applyFont="1" applyFill="1" applyBorder="1" applyAlignment="1">
      <alignment horizontal="left" vertical="center" wrapText="1"/>
    </xf>
    <xf numFmtId="0" fontId="26" fillId="0" borderId="38" xfId="4" applyFont="1" applyFill="1" applyBorder="1" applyAlignment="1">
      <alignment horizontal="center" vertical="center"/>
    </xf>
    <xf numFmtId="0" fontId="26" fillId="0" borderId="10" xfId="4" applyFont="1" applyFill="1" applyBorder="1" applyAlignment="1">
      <alignment horizontal="center" vertical="center"/>
    </xf>
    <xf numFmtId="0" fontId="26" fillId="0" borderId="11" xfId="4" applyFont="1" applyFill="1" applyBorder="1" applyAlignment="1">
      <alignment horizontal="center" vertical="center"/>
    </xf>
    <xf numFmtId="0" fontId="32" fillId="4" borderId="38" xfId="0" applyFont="1" applyFill="1" applyBorder="1" applyAlignment="1">
      <alignment horizontal="right" wrapText="1"/>
    </xf>
    <xf numFmtId="0" fontId="44" fillId="0" borderId="10" xfId="0" applyFont="1" applyFill="1" applyBorder="1" applyAlignment="1">
      <alignment horizontal="left"/>
    </xf>
    <xf numFmtId="0" fontId="32" fillId="4" borderId="10" xfId="0" applyFont="1" applyFill="1" applyBorder="1" applyAlignment="1">
      <alignment horizontal="left" wrapText="1"/>
    </xf>
    <xf numFmtId="0" fontId="44" fillId="0" borderId="11" xfId="0" applyFont="1" applyFill="1" applyBorder="1" applyAlignment="1">
      <alignment horizontal="left"/>
    </xf>
    <xf numFmtId="0" fontId="43" fillId="0" borderId="1" xfId="0" applyFont="1" applyFill="1" applyBorder="1" applyAlignment="1">
      <alignment horizontal="center" vertical="center"/>
    </xf>
    <xf numFmtId="0" fontId="43" fillId="0" borderId="2" xfId="0" applyFont="1" applyFill="1" applyBorder="1" applyAlignment="1">
      <alignment horizontal="center" vertical="center"/>
    </xf>
    <xf numFmtId="0" fontId="43" fillId="0" borderId="3" xfId="0" applyFont="1" applyFill="1" applyBorder="1" applyAlignment="1">
      <alignment horizontal="center" vertical="center"/>
    </xf>
    <xf numFmtId="0" fontId="19" fillId="0" borderId="4"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wrapText="1"/>
    </xf>
    <xf numFmtId="0" fontId="35" fillId="0" borderId="20" xfId="9" applyFont="1" applyBorder="1" applyAlignment="1">
      <alignment horizontal="center" vertical="center"/>
    </xf>
    <xf numFmtId="0" fontId="35" fillId="0" borderId="21" xfId="9" applyFont="1" applyBorder="1" applyAlignment="1">
      <alignment horizontal="center" vertical="center"/>
    </xf>
    <xf numFmtId="0" fontId="35" fillId="0" borderId="22" xfId="9" applyFont="1" applyBorder="1" applyAlignment="1">
      <alignment horizontal="center" vertical="center"/>
    </xf>
    <xf numFmtId="0" fontId="35" fillId="0" borderId="23" xfId="9" applyFont="1" applyBorder="1" applyAlignment="1">
      <alignment horizontal="center" vertical="center"/>
    </xf>
    <xf numFmtId="0" fontId="35" fillId="0" borderId="0" xfId="9" applyFont="1" applyBorder="1" applyAlignment="1">
      <alignment horizontal="center" vertical="center"/>
    </xf>
    <xf numFmtId="0" fontId="35" fillId="0" borderId="24" xfId="9" applyFont="1" applyBorder="1" applyAlignment="1">
      <alignment horizontal="center" vertical="center"/>
    </xf>
    <xf numFmtId="0" fontId="39" fillId="0" borderId="23" xfId="9" applyFont="1" applyBorder="1" applyAlignment="1">
      <alignment horizontal="center" vertical="center"/>
    </xf>
    <xf numFmtId="0" fontId="39" fillId="0" borderId="0" xfId="9" applyFont="1" applyBorder="1" applyAlignment="1">
      <alignment horizontal="center" vertical="center"/>
    </xf>
    <xf numFmtId="0" fontId="39" fillId="0" borderId="24" xfId="9" applyFont="1" applyBorder="1" applyAlignment="1">
      <alignment horizontal="center" vertical="center"/>
    </xf>
    <xf numFmtId="0" fontId="37" fillId="0" borderId="23" xfId="9" applyFont="1" applyBorder="1" applyAlignment="1">
      <alignment horizontal="center" vertical="center"/>
    </xf>
    <xf numFmtId="0" fontId="37" fillId="0" borderId="0" xfId="9" applyFont="1" applyBorder="1" applyAlignment="1">
      <alignment horizontal="center" vertical="center"/>
    </xf>
    <xf numFmtId="0" fontId="37" fillId="0" borderId="24" xfId="9" applyFont="1" applyBorder="1" applyAlignment="1">
      <alignment horizontal="center" vertical="center"/>
    </xf>
    <xf numFmtId="0" fontId="20" fillId="2" borderId="30" xfId="13" applyFont="1" applyFill="1" applyBorder="1" applyAlignment="1">
      <alignment horizontal="center" vertical="center"/>
    </xf>
    <xf numFmtId="0" fontId="20" fillId="2" borderId="29" xfId="13" applyFont="1" applyFill="1" applyBorder="1" applyAlignment="1">
      <alignment horizontal="center" vertical="center"/>
    </xf>
    <xf numFmtId="0" fontId="20" fillId="2" borderId="27" xfId="13" applyFont="1" applyFill="1" applyBorder="1" applyAlignment="1">
      <alignment horizontal="center" vertical="center"/>
    </xf>
    <xf numFmtId="0" fontId="20" fillId="2" borderId="11" xfId="13" applyFont="1" applyFill="1" applyBorder="1" applyAlignment="1">
      <alignment horizontal="center" vertical="center"/>
    </xf>
    <xf numFmtId="0" fontId="38" fillId="0" borderId="27" xfId="9" applyFont="1" applyBorder="1" applyAlignment="1">
      <alignment horizontal="left" vertical="center"/>
    </xf>
    <xf numFmtId="0" fontId="38" fillId="0" borderId="10" xfId="9" applyFont="1" applyBorder="1" applyAlignment="1">
      <alignment horizontal="left" vertical="center"/>
    </xf>
    <xf numFmtId="0" fontId="20" fillId="2" borderId="31" xfId="13" applyFont="1" applyFill="1" applyBorder="1" applyAlignment="1">
      <alignment horizontal="center" vertical="center"/>
    </xf>
    <xf numFmtId="0" fontId="20" fillId="2" borderId="34" xfId="13" applyFont="1" applyFill="1" applyBorder="1" applyAlignment="1">
      <alignment horizontal="center" vertical="center"/>
    </xf>
    <xf numFmtId="0" fontId="20" fillId="2" borderId="32" xfId="13" applyFont="1" applyFill="1" applyBorder="1" applyAlignment="1">
      <alignment horizontal="center" vertical="center"/>
    </xf>
    <xf numFmtId="0" fontId="20" fillId="2" borderId="35" xfId="13" applyFont="1" applyFill="1" applyBorder="1" applyAlignment="1">
      <alignment horizontal="center" vertical="center"/>
    </xf>
    <xf numFmtId="0" fontId="20" fillId="2" borderId="33" xfId="13" applyFont="1" applyFill="1" applyBorder="1" applyAlignment="1">
      <alignment horizontal="center" vertical="center"/>
    </xf>
    <xf numFmtId="0" fontId="20" fillId="2" borderId="36" xfId="13" applyFont="1" applyFill="1" applyBorder="1" applyAlignment="1">
      <alignment horizontal="center" vertical="center"/>
    </xf>
    <xf numFmtId="10" fontId="38" fillId="2" borderId="12" xfId="9" applyNumberFormat="1" applyFont="1" applyFill="1" applyBorder="1" applyAlignment="1">
      <alignment horizontal="center" vertical="center"/>
    </xf>
    <xf numFmtId="10" fontId="38" fillId="2" borderId="13" xfId="9" applyNumberFormat="1" applyFont="1" applyFill="1" applyBorder="1" applyAlignment="1">
      <alignment horizontal="center" vertical="center"/>
    </xf>
    <xf numFmtId="165" fontId="38" fillId="7" borderId="17" xfId="9" applyNumberFormat="1" applyFont="1" applyFill="1" applyBorder="1" applyAlignment="1">
      <alignment horizontal="center" vertical="center"/>
    </xf>
    <xf numFmtId="165" fontId="38" fillId="7" borderId="19" xfId="9" applyNumberFormat="1" applyFont="1" applyFill="1" applyBorder="1" applyAlignment="1">
      <alignment horizontal="center" vertical="center"/>
    </xf>
    <xf numFmtId="0" fontId="0" fillId="0" borderId="49" xfId="0" applyBorder="1" applyAlignment="1">
      <alignment horizontal="left" wrapText="1"/>
    </xf>
    <xf numFmtId="0" fontId="0" fillId="0" borderId="50" xfId="0" applyBorder="1" applyAlignment="1">
      <alignment horizontal="left" wrapText="1"/>
    </xf>
    <xf numFmtId="0" fontId="0" fillId="0" borderId="51" xfId="0" applyBorder="1" applyAlignment="1">
      <alignment horizontal="left" wrapText="1"/>
    </xf>
    <xf numFmtId="0" fontId="50" fillId="9" borderId="39" xfId="0" applyFont="1" applyFill="1" applyBorder="1" applyAlignment="1">
      <alignment horizontal="center"/>
    </xf>
    <xf numFmtId="0" fontId="50" fillId="9" borderId="40" xfId="0" applyFont="1" applyFill="1" applyBorder="1" applyAlignment="1">
      <alignment horizontal="center"/>
    </xf>
    <xf numFmtId="0" fontId="50" fillId="9" borderId="41" xfId="0" applyFont="1" applyFill="1" applyBorder="1" applyAlignment="1">
      <alignment horizontal="center"/>
    </xf>
    <xf numFmtId="0" fontId="53" fillId="8" borderId="44" xfId="87" applyFont="1" applyFill="1" applyBorder="1" applyAlignment="1">
      <alignment horizontal="left" vertical="center" wrapText="1"/>
    </xf>
    <xf numFmtId="0" fontId="53" fillId="8" borderId="10" xfId="87" applyFont="1" applyFill="1" applyBorder="1" applyAlignment="1">
      <alignment horizontal="left" vertical="center" wrapText="1"/>
    </xf>
    <xf numFmtId="0" fontId="0" fillId="0" borderId="45" xfId="0" applyBorder="1" applyAlignment="1">
      <alignment horizontal="left"/>
    </xf>
    <xf numFmtId="0" fontId="0" fillId="0" borderId="2" xfId="0" applyBorder="1" applyAlignment="1">
      <alignment horizontal="left"/>
    </xf>
    <xf numFmtId="0" fontId="0" fillId="0" borderId="46" xfId="0" applyBorder="1" applyAlignment="1">
      <alignment horizontal="left"/>
    </xf>
    <xf numFmtId="0" fontId="50" fillId="0" borderId="47" xfId="0" applyFont="1" applyBorder="1" applyAlignment="1">
      <alignment horizontal="left"/>
    </xf>
    <xf numFmtId="0" fontId="50" fillId="0" borderId="0" xfId="0" applyFont="1" applyBorder="1" applyAlignment="1">
      <alignment horizontal="left"/>
    </xf>
    <xf numFmtId="0" fontId="50" fillId="0" borderId="48" xfId="0" applyFont="1" applyBorder="1" applyAlignment="1">
      <alignment horizontal="left"/>
    </xf>
    <xf numFmtId="0" fontId="0" fillId="0" borderId="47" xfId="0" applyBorder="1" applyAlignment="1">
      <alignment horizontal="left"/>
    </xf>
    <xf numFmtId="0" fontId="0" fillId="0" borderId="0" xfId="0" applyBorder="1" applyAlignment="1">
      <alignment horizontal="left"/>
    </xf>
    <xf numFmtId="0" fontId="0" fillId="0" borderId="48" xfId="0" applyBorder="1" applyAlignment="1">
      <alignment horizontal="left"/>
    </xf>
    <xf numFmtId="0" fontId="0" fillId="0" borderId="47" xfId="0" applyBorder="1" applyAlignment="1">
      <alignment horizontal="left" wrapText="1"/>
    </xf>
    <xf numFmtId="0" fontId="0" fillId="0" borderId="0" xfId="0" applyBorder="1" applyAlignment="1">
      <alignment horizontal="left" wrapText="1"/>
    </xf>
    <xf numFmtId="0" fontId="0" fillId="0" borderId="48" xfId="0" applyBorder="1" applyAlignment="1">
      <alignment horizontal="left" wrapText="1"/>
    </xf>
  </cellXfs>
  <cellStyles count="88">
    <cellStyle name="Activity" xfId="20"/>
    <cellStyle name="Data" xfId="80"/>
    <cellStyle name="Euro" xfId="21"/>
    <cellStyle name="Fixo" xfId="81"/>
    <cellStyle name="Moeda" xfId="86" builtinId="4"/>
    <cellStyle name="Moeda 2" xfId="22"/>
    <cellStyle name="Moeda 2 2" xfId="23"/>
    <cellStyle name="Moeda 2 2 2" xfId="24"/>
    <cellStyle name="Moeda 2 2 3" xfId="25"/>
    <cellStyle name="Moeda 2 2 4" xfId="26"/>
    <cellStyle name="Moeda 2 2 5" xfId="27"/>
    <cellStyle name="Moeda 2 3" xfId="28"/>
    <cellStyle name="Moeda 2 3 2" xfId="29"/>
    <cellStyle name="Moeda 2 3 3" xfId="30"/>
    <cellStyle name="Moeda 2 3 4" xfId="31"/>
    <cellStyle name="Moeda 2 3 5" xfId="32"/>
    <cellStyle name="Moeda 3" xfId="33"/>
    <cellStyle name="Moeda 4" xfId="34"/>
    <cellStyle name="Moeda 5" xfId="35"/>
    <cellStyle name="Moeda 6" xfId="36"/>
    <cellStyle name="Normal" xfId="0" builtinId="0"/>
    <cellStyle name="Normal 15" xfId="37"/>
    <cellStyle name="Normal 2" xfId="1"/>
    <cellStyle name="Normal 2 2" xfId="9"/>
    <cellStyle name="Normal 2 3" xfId="14"/>
    <cellStyle name="Normal 2 3 2" xfId="17"/>
    <cellStyle name="Normal 2 4" xfId="16"/>
    <cellStyle name="Normal 3" xfId="6"/>
    <cellStyle name="Normal 3 2" xfId="38"/>
    <cellStyle name="Normal 3 3" xfId="5"/>
    <cellStyle name="Normal 4" xfId="39"/>
    <cellStyle name="Normal 4 2" xfId="40"/>
    <cellStyle name="Normal 5" xfId="41"/>
    <cellStyle name="Normal 6" xfId="79"/>
    <cellStyle name="Normal 67" xfId="42"/>
    <cellStyle name="Normal 7 2" xfId="43"/>
    <cellStyle name="Normal 8 2" xfId="4"/>
    <cellStyle name="Normal 8 2 2" xfId="19"/>
    <cellStyle name="Normal_Anexo 2" xfId="12"/>
    <cellStyle name="Normal_Pesquisa no referencial 10 de maio de 2013" xfId="87"/>
    <cellStyle name="Normal_Planilha e Cronograma Rev 16 2" xfId="13"/>
    <cellStyle name="Percent Complete" xfId="44"/>
    <cellStyle name="Percentual" xfId="82"/>
    <cellStyle name="Period Headers" xfId="45"/>
    <cellStyle name="Ponto" xfId="83"/>
    <cellStyle name="Porcentagem 2" xfId="11"/>
    <cellStyle name="Porcentagem 3" xfId="3"/>
    <cellStyle name="Porcentagem 5" xfId="15"/>
    <cellStyle name="Project Headers" xfId="46"/>
    <cellStyle name="Separador de milhares 19" xfId="47"/>
    <cellStyle name="Separador de milhares 2" xfId="18"/>
    <cellStyle name="Separador de milhares 2 2" xfId="48"/>
    <cellStyle name="Separador de milhares 2 2 2" xfId="49"/>
    <cellStyle name="Separador de milhares 2 2 2 2" xfId="50"/>
    <cellStyle name="Separador de milhares 2 2 2 2 2" xfId="51"/>
    <cellStyle name="Separador de milhares 2 2 2 2 3" xfId="52"/>
    <cellStyle name="Separador de milhares 2 2 2 2 4" xfId="53"/>
    <cellStyle name="Separador de milhares 2 2 2 2 5" xfId="54"/>
    <cellStyle name="Separador de milhares 2 2 3" xfId="55"/>
    <cellStyle name="Separador de milhares 2 2 3 2" xfId="56"/>
    <cellStyle name="Separador de milhares 2 2 3 3" xfId="57"/>
    <cellStyle name="Separador de milhares 2 2 3 4" xfId="58"/>
    <cellStyle name="Separador de milhares 2 2 3 5" xfId="59"/>
    <cellStyle name="Separador de milhares 2 3" xfId="60"/>
    <cellStyle name="Separador de milhares 2 3 2" xfId="61"/>
    <cellStyle name="Separador de milhares 2 3 3" xfId="62"/>
    <cellStyle name="Separador de milhares 2 3 4" xfId="63"/>
    <cellStyle name="Separador de milhares 2 3 5" xfId="64"/>
    <cellStyle name="Separador de milhares 2 4" xfId="65"/>
    <cellStyle name="Separador de milhares 2 5" xfId="66"/>
    <cellStyle name="Separador de milhares 2 6" xfId="67"/>
    <cellStyle name="Separador de milhares 2 7" xfId="68"/>
    <cellStyle name="Separador de milhares 3" xfId="69"/>
    <cellStyle name="Separador de milhares 3 2" xfId="70"/>
    <cellStyle name="Separador de milhares 3 3" xfId="71"/>
    <cellStyle name="Separador de milhares 3 4" xfId="72"/>
    <cellStyle name="Separador de milhares 3 5" xfId="73"/>
    <cellStyle name="Separador de milhares 4" xfId="74"/>
    <cellStyle name="Separador de milhares 5" xfId="75"/>
    <cellStyle name="Separador de milhares 6" xfId="76"/>
    <cellStyle name="Titulo1" xfId="84"/>
    <cellStyle name="Titulo2" xfId="85"/>
    <cellStyle name="Vírgula 2" xfId="7"/>
    <cellStyle name="Vírgula 2 2" xfId="8"/>
    <cellStyle name="Vírgula 3" xfId="2"/>
    <cellStyle name="Vírgula 4" xfId="10"/>
    <cellStyle name="Vírgula 4 2" xfId="77"/>
    <cellStyle name="Vírgula 7" xfId="78"/>
  </cellStyles>
  <dxfs count="2">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s>
  <tableStyles count="0" defaultTableStyle="TableStyleMedium9" defaultPivotStyle="PivotStyleLight16"/>
  <colors>
    <mruColors>
      <color rgb="FFFF5050"/>
      <color rgb="FF99FF66"/>
      <color rgb="FF26FA3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styles" Target="styles.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38100</xdr:rowOff>
    </xdr:from>
    <xdr:to>
      <xdr:col>1</xdr:col>
      <xdr:colOff>306916</xdr:colOff>
      <xdr:row>3</xdr:row>
      <xdr:rowOff>110207</xdr:rowOff>
    </xdr:to>
    <xdr:pic>
      <xdr:nvPicPr>
        <xdr:cNvPr id="2" name="Imagem 1">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tretch>
          <a:fillRect/>
        </a:stretch>
      </xdr:blipFill>
      <xdr:spPr>
        <a:xfrm>
          <a:off x="571500" y="38100"/>
          <a:ext cx="887942" cy="75790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149679</xdr:colOff>
      <xdr:row>27</xdr:row>
      <xdr:rowOff>108856</xdr:rowOff>
    </xdr:from>
    <xdr:to>
      <xdr:col>1</xdr:col>
      <xdr:colOff>412901</xdr:colOff>
      <xdr:row>30</xdr:row>
      <xdr:rowOff>37483</xdr:rowOff>
    </xdr:to>
    <xdr:pic>
      <xdr:nvPicPr>
        <xdr:cNvPr id="4" name="Imagem 3">
          <a:extLst>
            <a:ext uri="{FF2B5EF4-FFF2-40B4-BE49-F238E27FC236}">
              <a16:creationId xmlns:a16="http://schemas.microsoft.com/office/drawing/2014/main" xmlns=""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tretch>
          <a:fillRect/>
        </a:stretch>
      </xdr:blipFill>
      <xdr:spPr>
        <a:xfrm>
          <a:off x="149679" y="108856"/>
          <a:ext cx="889151" cy="77227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127001</xdr:colOff>
      <xdr:row>0</xdr:row>
      <xdr:rowOff>47997</xdr:rowOff>
    </xdr:from>
    <xdr:to>
      <xdr:col>1</xdr:col>
      <xdr:colOff>575734</xdr:colOff>
      <xdr:row>4</xdr:row>
      <xdr:rowOff>19190</xdr:rowOff>
    </xdr:to>
    <xdr:pic>
      <xdr:nvPicPr>
        <xdr:cNvPr id="3" name="Imagem 2">
          <a:extLst>
            <a:ext uri="{FF2B5EF4-FFF2-40B4-BE49-F238E27FC236}">
              <a16:creationId xmlns:a16="http://schemas.microsoft.com/office/drawing/2014/main" xmlns=""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tretch>
          <a:fillRect/>
        </a:stretch>
      </xdr:blipFill>
      <xdr:spPr>
        <a:xfrm>
          <a:off x="127001" y="47997"/>
          <a:ext cx="1073150" cy="91311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idor_udi2\orcament\ORGAOS\INFRAERO\Concorr&#234;ncia\CO%20009%202003%20Aerop%20Udia\Planilha%20Or&#231;ament&#225;ria%20-%20Brig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IDOR_UDI2\ORCAMENT\CIDADES\OSASCO\Concorr&#234;ncia\Cp%20028-02\Anexo%20III%20-%20Planilha%20de%20Or&#231;amento\Planilha%20de%20Or&#231;amento.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IDOR_UDI2\ORCAMENT\CIDADES\Uberl&#226;ndia\Cp511-01\planilha%20comparativ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IDOR_UDI2\ORCAMENT\ORGAOS\COPASA\TOMADAPR\DVLI.0.103-00-TNO\Dvli.0.103-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IDOR_UDI1\ORCAMENT\ProducaoGeral\CTR%20-%20Pre&#231;os\Pre&#231;os%20CTR%20industria%20%2025-07-200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_Trabalho\Prefeitura\Asfalto\Pavimenta&#231;&#227;o%20e%20Recapeamento\PAC%202%20-%203&#170;%20Etapa\2013-05%20-%20Enviado%20CAIXA\ProducaoGeral\CTR%20-%20Pre&#231;os\Pre&#231;os%20CTR%20industria%2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RVIDOR_UDI2\ORCAMENT\Or&#231;amento\Planilhas%20Or&#231;amento\HomeHor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RVIDOR_UDI2\ORCAMENT\Or&#231;amento\Planilhas%20Or&#231;amento\BDITAX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ERVIDOR_UDI1\users\ProducaoGeral\CTR%20-%20Pre&#231;os\Pre&#231;os%20CTR%20Tubos%20%2017-04-0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reço"/>
      <sheetName val="Planilha de Preço"/>
      <sheetName val="Cronograma"/>
      <sheetName val="Demonstrativo B.D.I."/>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Módulo4"/>
      <sheetName val="Módulo3"/>
      <sheetName val="Módulo2"/>
      <sheetName val="Módulo1"/>
      <sheetName val="Custo"/>
      <sheetName val="Preço"/>
      <sheetName val="demons"/>
      <sheetName val="demons (2)"/>
      <sheetName val="pci"/>
      <sheetName val="Orçamento"/>
      <sheetName val="mão de obra"/>
      <sheetName val="MO-EQUIP"/>
      <sheetName val="SEGURANÇA"/>
      <sheetName val="Indiretos"/>
      <sheetName val="Crono"/>
      <sheetName val="LocFormas"/>
      <sheetName val="formas"/>
      <sheetName val="LevGaleria"/>
      <sheetName val="planilha transp"/>
      <sheetName val="Fresagem"/>
      <sheetName val="composições"/>
      <sheetName val="Escavação"/>
      <sheetName val="frete mf"/>
      <sheetName val="Planilha de Preço"/>
    </sheetNames>
    <sheetDataSet>
      <sheetData sheetId="0" refreshError="1"/>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Custo"/>
      <sheetName val="Preço "/>
      <sheetName val="Resumo"/>
      <sheetName val="Planilha comparativa"/>
      <sheetName val="Planilha comparativa (2)"/>
      <sheetName val="Planilha comparativa (3)"/>
      <sheetName val="Planilha comparativa (4)"/>
      <sheetName val="Planilha simulaçao (4)"/>
      <sheetName val="Planilha simulaçao (5)-briga"/>
      <sheetName val="Planilha Preço Prop x Custo Alt"/>
      <sheetName val="Planilha Preço Prop x Custo pre"/>
      <sheetName val="Planilha Preço Prop x Custo (2)"/>
      <sheetName val="Cronograma"/>
      <sheetName val="Encargos Sociais"/>
      <sheetName val="B.D.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Custo"/>
      <sheetName val="Preço"/>
      <sheetName val="Planilha DVLI.0.103-00-TNO"/>
      <sheetName val="Comp.Anal. Custo"/>
      <sheetName val="Enc. Sociais"/>
      <sheetName val="B.D.I."/>
      <sheetName val="B.D.I. Demonstrativo"/>
      <sheetName val="Taxa Adm. so materiais"/>
      <sheetName val="B.D.I. Demonstrativo (2)"/>
      <sheetName val="C.U"/>
    </sheetNames>
    <sheetDataSet>
      <sheetData sheetId="0"/>
      <sheetData sheetId="1"/>
      <sheetData sheetId="2"/>
      <sheetData sheetId="3"/>
      <sheetData sheetId="4"/>
      <sheetData sheetId="5">
        <row r="7">
          <cell r="D7">
            <v>22386.5</v>
          </cell>
        </row>
        <row r="12">
          <cell r="D12">
            <v>13000</v>
          </cell>
        </row>
      </sheetData>
      <sheetData sheetId="6"/>
      <sheetData sheetId="7"/>
      <sheetData sheetId="8" refreshError="1"/>
      <sheetData sheetId="9"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Planilha de Telas"/>
      <sheetName val="Preços insumos"/>
      <sheetName val="Tabela de Produdos"/>
      <sheetName val="Traços concreto"/>
      <sheetName val="Traços CBUQ-PMQ"/>
      <sheetName val="C"/>
    </sheetNames>
    <sheetDataSet>
      <sheetData sheetId="0"/>
      <sheetData sheetId="1" refreshError="1">
        <row r="11">
          <cell r="F11">
            <v>1.19</v>
          </cell>
        </row>
      </sheetData>
      <sheetData sheetId="2"/>
      <sheetData sheetId="3"/>
      <sheetData sheetId="4"/>
      <sheetData sheetId="5"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Planilha de Telas"/>
      <sheetName val="Preços insumos"/>
      <sheetName val="Tabela de Produtos"/>
      <sheetName val="Traços concreto"/>
      <sheetName val="Traços CBUQ-PMQ"/>
    </sheetNames>
    <sheetDataSet>
      <sheetData sheetId="0"/>
      <sheetData sheetId="1">
        <row r="11">
          <cell r="F11">
            <v>1.89</v>
          </cell>
        </row>
      </sheetData>
      <sheetData sheetId="2"/>
      <sheetData sheetId="3"/>
      <sheetData sheetId="4"/>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Inicio"/>
      <sheetName val="Salários"/>
      <sheetName val="Equipe"/>
      <sheetName val="Calc"/>
      <sheetName val="Insumos"/>
      <sheetName val="HH"/>
      <sheetName val="Mensal"/>
      <sheetName val="Total"/>
      <sheetName val="Memorial"/>
      <sheetName val="Prog"/>
      <sheetName val="Module1"/>
      <sheetName val="Module2"/>
      <sheetName val="Preços insumos"/>
    </sheetNames>
    <sheetDataSet>
      <sheetData sheetId="0"/>
      <sheetData sheetId="1"/>
      <sheetData sheetId="2"/>
      <sheetData sheetId="3"/>
      <sheetData sheetId="4"/>
      <sheetData sheetId="5"/>
      <sheetData sheetId="6"/>
      <sheetData sheetId="7">
        <row r="27">
          <cell r="D27">
            <v>1.2401351210167211</v>
          </cell>
        </row>
      </sheetData>
      <sheetData sheetId="8"/>
      <sheetData sheetId="9">
        <row r="4">
          <cell r="B4">
            <v>1</v>
          </cell>
        </row>
      </sheetData>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Administrativo"/>
      <sheetName val="Saída"/>
      <sheetName val="Financ"/>
      <sheetName val="BDI"/>
      <sheetName val="Module2"/>
      <sheetName val="ADM"/>
      <sheetName val="OK"/>
      <sheetName val="BDITAXA"/>
      <sheetName val="Total"/>
      <sheetName val="Prog"/>
      <sheetName val="Memorial"/>
    </sheetNames>
    <sheetDataSet>
      <sheetData sheetId="0"/>
      <sheetData sheetId="1"/>
      <sheetData sheetId="2"/>
      <sheetData sheetId="3"/>
      <sheetData sheetId="4" refreshError="1"/>
      <sheetData sheetId="5"/>
      <sheetData sheetId="6">
        <row r="27">
          <cell r="A27">
            <v>1</v>
          </cell>
        </row>
      </sheetData>
      <sheetData sheetId="7" refreshError="1"/>
      <sheetData sheetId="8" refreshError="1"/>
      <sheetData sheetId="9" refreshError="1"/>
      <sheetData sheetId="10"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Preços insumos"/>
      <sheetName val="Tabela de Produdos"/>
      <sheetName val="Traços concreto"/>
      <sheetName val="RES9295"/>
      <sheetName val="TABEMOP"/>
    </sheetNames>
    <sheetDataSet>
      <sheetData sheetId="0">
        <row r="6">
          <cell r="F6">
            <v>3.1689999999999996</v>
          </cell>
        </row>
        <row r="8">
          <cell r="F8">
            <v>3.7004166666666669</v>
          </cell>
        </row>
        <row r="9">
          <cell r="F9">
            <v>4.1120833333333335</v>
          </cell>
        </row>
      </sheetData>
      <sheetData sheetId="1"/>
      <sheetData sheetId="2"/>
      <sheetData sheetId="3" refreshError="1"/>
      <sheetData sheetId="4"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N404"/>
  <sheetViews>
    <sheetView showGridLines="0" view="pageBreakPreview" topLeftCell="A41" zoomScale="80" zoomScaleSheetLayoutView="80" workbookViewId="0">
      <selection activeCell="C54" sqref="C54"/>
    </sheetView>
  </sheetViews>
  <sheetFormatPr defaultRowHeight="15.75"/>
  <cols>
    <col min="1" max="1" width="10.83203125" style="5" customWidth="1"/>
    <col min="2" max="2" width="21.5" style="5" bestFit="1" customWidth="1"/>
    <col min="3" max="3" width="80.83203125" style="6" customWidth="1"/>
    <col min="4" max="4" width="18.83203125" style="5" customWidth="1"/>
    <col min="5" max="5" width="18.83203125" style="7" customWidth="1"/>
    <col min="6" max="6" width="18.83203125" style="8" customWidth="1"/>
    <col min="7" max="7" width="18.83203125" style="7" customWidth="1"/>
    <col min="8" max="8" width="18.83203125" style="8" customWidth="1"/>
    <col min="9" max="9" width="12.83203125" style="8" customWidth="1"/>
    <col min="10" max="10" width="17.33203125" style="140" customWidth="1"/>
    <col min="11" max="11" width="20" style="187" customWidth="1"/>
    <col min="12" max="16384" width="9.33203125" style="136"/>
  </cols>
  <sheetData>
    <row r="1" spans="1:11" ht="22.5">
      <c r="A1" s="261" t="s">
        <v>90</v>
      </c>
      <c r="B1" s="262"/>
      <c r="C1" s="262"/>
      <c r="D1" s="262"/>
      <c r="E1" s="262"/>
      <c r="F1" s="262"/>
      <c r="G1" s="262"/>
      <c r="H1" s="262"/>
      <c r="I1" s="263"/>
      <c r="J1" s="108"/>
      <c r="K1" s="108"/>
    </row>
    <row r="2" spans="1:11">
      <c r="A2" s="103"/>
      <c r="B2" s="105"/>
      <c r="C2" s="105"/>
      <c r="D2" s="105"/>
      <c r="E2" s="105"/>
      <c r="F2" s="105"/>
      <c r="G2" s="105"/>
      <c r="H2" s="105"/>
      <c r="I2" s="106"/>
      <c r="J2" s="108"/>
      <c r="K2" s="108"/>
    </row>
    <row r="3" spans="1:11">
      <c r="A3" s="104"/>
      <c r="B3" s="105"/>
      <c r="C3" s="105"/>
      <c r="D3" s="105"/>
      <c r="E3" s="105"/>
      <c r="F3" s="252" t="s">
        <v>646</v>
      </c>
      <c r="G3" s="253"/>
      <c r="H3" s="253"/>
      <c r="I3" s="254"/>
      <c r="J3" s="17"/>
      <c r="K3" s="17"/>
    </row>
    <row r="4" spans="1:11" ht="18.75">
      <c r="A4" s="264" t="s">
        <v>39</v>
      </c>
      <c r="B4" s="265"/>
      <c r="C4" s="265"/>
      <c r="D4" s="265"/>
      <c r="E4" s="266"/>
      <c r="F4" s="255"/>
      <c r="G4" s="256"/>
      <c r="H4" s="256"/>
      <c r="I4" s="257"/>
      <c r="J4" s="17"/>
      <c r="K4" s="17"/>
    </row>
    <row r="5" spans="1:11" ht="31.5" customHeight="1">
      <c r="A5" s="267" t="s">
        <v>568</v>
      </c>
      <c r="B5" s="268"/>
      <c r="C5" s="268"/>
      <c r="D5" s="268"/>
      <c r="E5" s="269"/>
      <c r="F5" s="255"/>
      <c r="G5" s="256"/>
      <c r="H5" s="256"/>
      <c r="I5" s="257"/>
      <c r="J5" s="17"/>
      <c r="K5" s="17"/>
    </row>
    <row r="6" spans="1:11">
      <c r="A6" s="270" t="s">
        <v>569</v>
      </c>
      <c r="B6" s="271"/>
      <c r="C6" s="271"/>
      <c r="D6" s="271"/>
      <c r="E6" s="272"/>
      <c r="F6" s="258"/>
      <c r="G6" s="259"/>
      <c r="H6" s="259"/>
      <c r="I6" s="260"/>
      <c r="J6" s="17"/>
      <c r="K6" s="17"/>
    </row>
    <row r="7" spans="1:11" ht="9.9499999999999993" customHeight="1">
      <c r="A7" s="100"/>
      <c r="B7" s="137"/>
      <c r="C7" s="137"/>
      <c r="D7" s="137"/>
      <c r="E7" s="137"/>
      <c r="F7" s="137"/>
      <c r="G7" s="101"/>
      <c r="H7" s="101"/>
      <c r="I7" s="98"/>
      <c r="J7" s="17"/>
      <c r="K7" s="17"/>
    </row>
    <row r="8" spans="1:11">
      <c r="A8" s="198"/>
      <c r="B8" s="199"/>
      <c r="C8" s="199"/>
      <c r="D8" s="200" t="s">
        <v>73</v>
      </c>
      <c r="E8" s="199"/>
      <c r="F8" s="199"/>
      <c r="G8" s="199"/>
      <c r="H8" s="199"/>
      <c r="I8" s="201"/>
      <c r="J8" s="202"/>
      <c r="K8" s="202"/>
    </row>
    <row r="9" spans="1:11" ht="31.5">
      <c r="A9" s="273" t="s">
        <v>51</v>
      </c>
      <c r="B9" s="273"/>
      <c r="C9" s="191" t="s">
        <v>52</v>
      </c>
      <c r="D9" s="191" t="s">
        <v>53</v>
      </c>
      <c r="E9" s="274">
        <f>ROUND((((1+D10+D13+D14)*(1+D12)*(1+D11))/(1-(D15+0.045)))-1,4)</f>
        <v>0.23150000000000001</v>
      </c>
      <c r="F9" s="275"/>
      <c r="G9" s="275"/>
      <c r="H9" s="275"/>
      <c r="I9" s="276"/>
      <c r="J9" s="146" t="s">
        <v>559</v>
      </c>
      <c r="K9" s="203">
        <v>0.15</v>
      </c>
    </row>
    <row r="10" spans="1:11">
      <c r="A10" s="277" t="s">
        <v>54</v>
      </c>
      <c r="B10" s="277"/>
      <c r="C10" s="32" t="s">
        <v>55</v>
      </c>
      <c r="D10" s="204">
        <v>0.03</v>
      </c>
      <c r="E10" s="278" t="s">
        <v>56</v>
      </c>
      <c r="F10" s="279"/>
      <c r="G10" s="279"/>
      <c r="H10" s="279"/>
      <c r="I10" s="280"/>
      <c r="J10" s="28"/>
      <c r="K10" s="28"/>
    </row>
    <row r="11" spans="1:11">
      <c r="A11" s="284" t="s">
        <v>57</v>
      </c>
      <c r="B11" s="285"/>
      <c r="C11" s="33" t="s">
        <v>58</v>
      </c>
      <c r="D11" s="205">
        <v>6.1600000000000002E-2</v>
      </c>
      <c r="E11" s="281"/>
      <c r="F11" s="282"/>
      <c r="G11" s="282"/>
      <c r="H11" s="282"/>
      <c r="I11" s="283"/>
      <c r="J11" s="28"/>
      <c r="K11" s="28"/>
    </row>
    <row r="12" spans="1:11">
      <c r="A12" s="284" t="s">
        <v>59</v>
      </c>
      <c r="B12" s="285"/>
      <c r="C12" s="33" t="s">
        <v>60</v>
      </c>
      <c r="D12" s="205">
        <v>5.8999999999999999E-3</v>
      </c>
      <c r="E12" s="281"/>
      <c r="F12" s="282"/>
      <c r="G12" s="282"/>
      <c r="H12" s="282"/>
      <c r="I12" s="283"/>
      <c r="J12" s="28"/>
      <c r="K12" s="28"/>
    </row>
    <row r="13" spans="1:11">
      <c r="A13" s="284" t="s">
        <v>61</v>
      </c>
      <c r="B13" s="285"/>
      <c r="C13" s="33" t="s">
        <v>62</v>
      </c>
      <c r="D13" s="205">
        <v>8.0000000000000002E-3</v>
      </c>
      <c r="E13" s="286" t="s">
        <v>66</v>
      </c>
      <c r="F13" s="287"/>
      <c r="G13" s="287"/>
      <c r="H13" s="287"/>
      <c r="I13" s="288"/>
      <c r="J13" s="10"/>
      <c r="K13" s="10"/>
    </row>
    <row r="14" spans="1:11">
      <c r="A14" s="284" t="s">
        <v>63</v>
      </c>
      <c r="B14" s="285"/>
      <c r="C14" s="33" t="s">
        <v>64</v>
      </c>
      <c r="D14" s="205">
        <v>9.7000000000000003E-3</v>
      </c>
      <c r="E14" s="286"/>
      <c r="F14" s="287"/>
      <c r="G14" s="287"/>
      <c r="H14" s="287"/>
      <c r="I14" s="288"/>
      <c r="J14" s="10"/>
      <c r="K14" s="10"/>
    </row>
    <row r="15" spans="1:11">
      <c r="A15" s="292" t="s">
        <v>65</v>
      </c>
      <c r="B15" s="293"/>
      <c r="C15" s="34" t="s">
        <v>86</v>
      </c>
      <c r="D15" s="206">
        <v>4.65E-2</v>
      </c>
      <c r="E15" s="289"/>
      <c r="F15" s="290"/>
      <c r="G15" s="290"/>
      <c r="H15" s="290"/>
      <c r="I15" s="291"/>
      <c r="J15" s="10"/>
      <c r="K15" s="10"/>
    </row>
    <row r="16" spans="1:11" s="95" customFormat="1" ht="9.9499999999999993" customHeight="1">
      <c r="A16" s="102"/>
      <c r="B16" s="29"/>
      <c r="C16" s="29"/>
      <c r="D16" s="30"/>
      <c r="E16" s="99"/>
      <c r="F16" s="99"/>
      <c r="G16" s="99"/>
      <c r="H16" s="99"/>
      <c r="I16" s="31"/>
      <c r="J16" s="10"/>
      <c r="K16" s="10"/>
    </row>
    <row r="17" spans="1:11" s="95" customFormat="1">
      <c r="A17" s="294" t="s">
        <v>546</v>
      </c>
      <c r="B17" s="295"/>
      <c r="C17" s="295"/>
      <c r="D17" s="295"/>
      <c r="E17" s="295"/>
      <c r="F17" s="295"/>
      <c r="G17" s="295"/>
      <c r="H17" s="295"/>
      <c r="I17" s="296"/>
      <c r="J17" s="207"/>
      <c r="K17" s="207"/>
    </row>
    <row r="18" spans="1:11" s="95" customFormat="1" ht="31.5">
      <c r="A18" s="273" t="s">
        <v>51</v>
      </c>
      <c r="B18" s="273"/>
      <c r="C18" s="191" t="s">
        <v>52</v>
      </c>
      <c r="D18" s="191" t="s">
        <v>53</v>
      </c>
      <c r="E18" s="274">
        <f>ROUND((((1+D19+D22)*(1+D21)*(1+D20))/(1-(D23+0.045)))-1,4)</f>
        <v>0.13059999999999999</v>
      </c>
      <c r="F18" s="275"/>
      <c r="G18" s="275"/>
      <c r="H18" s="275"/>
      <c r="I18" s="276"/>
      <c r="J18" s="27"/>
      <c r="K18" s="27"/>
    </row>
    <row r="19" spans="1:11" s="95" customFormat="1">
      <c r="A19" s="277" t="s">
        <v>54</v>
      </c>
      <c r="B19" s="277"/>
      <c r="C19" s="32" t="s">
        <v>68</v>
      </c>
      <c r="D19" s="204">
        <v>1.2999999999999999E-2</v>
      </c>
      <c r="E19" s="278" t="s">
        <v>56</v>
      </c>
      <c r="F19" s="279"/>
      <c r="G19" s="279"/>
      <c r="H19" s="279"/>
      <c r="I19" s="280"/>
      <c r="J19" s="28"/>
      <c r="K19" s="28"/>
    </row>
    <row r="20" spans="1:11" s="95" customFormat="1">
      <c r="A20" s="284" t="s">
        <v>57</v>
      </c>
      <c r="B20" s="285"/>
      <c r="C20" s="33" t="s">
        <v>69</v>
      </c>
      <c r="D20" s="205">
        <v>1.7500000000000002E-2</v>
      </c>
      <c r="E20" s="281"/>
      <c r="F20" s="282"/>
      <c r="G20" s="282"/>
      <c r="H20" s="282"/>
      <c r="I20" s="283"/>
      <c r="J20" s="28"/>
      <c r="K20" s="28"/>
    </row>
    <row r="21" spans="1:11" s="95" customFormat="1">
      <c r="A21" s="284" t="s">
        <v>59</v>
      </c>
      <c r="B21" s="285"/>
      <c r="C21" s="33" t="s">
        <v>70</v>
      </c>
      <c r="D21" s="205">
        <v>5.0000000000000001E-3</v>
      </c>
      <c r="E21" s="286" t="s">
        <v>66</v>
      </c>
      <c r="F21" s="287"/>
      <c r="G21" s="287"/>
      <c r="H21" s="287"/>
      <c r="I21" s="288"/>
      <c r="J21" s="28"/>
      <c r="K21" s="28"/>
    </row>
    <row r="22" spans="1:11" s="95" customFormat="1">
      <c r="A22" s="284" t="s">
        <v>72</v>
      </c>
      <c r="B22" s="285"/>
      <c r="C22" s="33" t="s">
        <v>71</v>
      </c>
      <c r="D22" s="205">
        <v>2.5000000000000001E-3</v>
      </c>
      <c r="E22" s="286"/>
      <c r="F22" s="287"/>
      <c r="G22" s="287"/>
      <c r="H22" s="287"/>
      <c r="I22" s="288"/>
      <c r="J22" s="10"/>
      <c r="K22" s="10"/>
    </row>
    <row r="23" spans="1:11" s="95" customFormat="1">
      <c r="A23" s="292" t="s">
        <v>65</v>
      </c>
      <c r="B23" s="293"/>
      <c r="C23" s="34" t="s">
        <v>85</v>
      </c>
      <c r="D23" s="206">
        <v>3.6499999999999998E-2</v>
      </c>
      <c r="E23" s="289"/>
      <c r="F23" s="290"/>
      <c r="G23" s="290"/>
      <c r="H23" s="290"/>
      <c r="I23" s="291"/>
      <c r="J23" s="10"/>
      <c r="K23" s="10"/>
    </row>
    <row r="24" spans="1:11" s="95" customFormat="1" ht="9.9499999999999993" hidden="1" customHeight="1">
      <c r="A24" s="102"/>
      <c r="B24" s="29"/>
      <c r="C24" s="29"/>
      <c r="D24" s="30"/>
      <c r="E24" s="99"/>
      <c r="F24" s="99"/>
      <c r="G24" s="99"/>
      <c r="H24" s="99"/>
      <c r="I24" s="31"/>
      <c r="J24" s="10"/>
      <c r="K24" s="10"/>
    </row>
    <row r="25" spans="1:11" s="95" customFormat="1" hidden="1">
      <c r="A25" s="294" t="s">
        <v>558</v>
      </c>
      <c r="B25" s="295"/>
      <c r="C25" s="295"/>
      <c r="D25" s="295"/>
      <c r="E25" s="295"/>
      <c r="F25" s="295"/>
      <c r="G25" s="295"/>
      <c r="H25" s="295"/>
      <c r="I25" s="296"/>
      <c r="J25" s="207"/>
      <c r="K25" s="207"/>
    </row>
    <row r="26" spans="1:11" s="95" customFormat="1" ht="31.5" hidden="1">
      <c r="A26" s="273" t="s">
        <v>51</v>
      </c>
      <c r="B26" s="273"/>
      <c r="C26" s="191" t="s">
        <v>52</v>
      </c>
      <c r="D26" s="191" t="s">
        <v>53</v>
      </c>
      <c r="E26" s="274">
        <f>ROUND((((1+D27+D30)*(1+D29)*(1+D28))/(1-(D31+0.045)))-1,4)</f>
        <v>4.7100000000000003E-2</v>
      </c>
      <c r="F26" s="275"/>
      <c r="G26" s="275"/>
      <c r="H26" s="275"/>
      <c r="I26" s="276"/>
      <c r="J26" s="27"/>
      <c r="K26" s="27"/>
    </row>
    <row r="27" spans="1:11" s="95" customFormat="1" hidden="1">
      <c r="A27" s="277" t="s">
        <v>54</v>
      </c>
      <c r="B27" s="277"/>
      <c r="C27" s="32" t="s">
        <v>68</v>
      </c>
      <c r="D27" s="208">
        <v>0</v>
      </c>
      <c r="E27" s="278" t="s">
        <v>56</v>
      </c>
      <c r="F27" s="279"/>
      <c r="G27" s="279"/>
      <c r="H27" s="279"/>
      <c r="I27" s="280"/>
      <c r="J27" s="28"/>
      <c r="K27" s="28"/>
    </row>
    <row r="28" spans="1:11" s="95" customFormat="1" hidden="1">
      <c r="A28" s="284" t="s">
        <v>57</v>
      </c>
      <c r="B28" s="285"/>
      <c r="C28" s="33" t="s">
        <v>69</v>
      </c>
      <c r="D28" s="209">
        <v>0</v>
      </c>
      <c r="E28" s="281"/>
      <c r="F28" s="282"/>
      <c r="G28" s="282"/>
      <c r="H28" s="282"/>
      <c r="I28" s="283"/>
      <c r="J28" s="28"/>
      <c r="K28" s="28"/>
    </row>
    <row r="29" spans="1:11" s="95" customFormat="1" hidden="1">
      <c r="A29" s="284" t="s">
        <v>59</v>
      </c>
      <c r="B29" s="285"/>
      <c r="C29" s="33" t="s">
        <v>70</v>
      </c>
      <c r="D29" s="209">
        <v>0</v>
      </c>
      <c r="E29" s="286" t="s">
        <v>66</v>
      </c>
      <c r="F29" s="287"/>
      <c r="G29" s="287"/>
      <c r="H29" s="287"/>
      <c r="I29" s="288"/>
      <c r="J29" s="28"/>
      <c r="K29" s="28"/>
    </row>
    <row r="30" spans="1:11" s="95" customFormat="1" hidden="1">
      <c r="A30" s="284" t="s">
        <v>72</v>
      </c>
      <c r="B30" s="285"/>
      <c r="C30" s="33" t="s">
        <v>71</v>
      </c>
      <c r="D30" s="209">
        <v>0</v>
      </c>
      <c r="E30" s="286"/>
      <c r="F30" s="287"/>
      <c r="G30" s="287"/>
      <c r="H30" s="287"/>
      <c r="I30" s="288"/>
      <c r="J30" s="10"/>
      <c r="K30" s="10"/>
    </row>
    <row r="31" spans="1:11" s="95" customFormat="1" hidden="1">
      <c r="A31" s="292" t="s">
        <v>65</v>
      </c>
      <c r="B31" s="293"/>
      <c r="C31" s="34" t="s">
        <v>85</v>
      </c>
      <c r="D31" s="210">
        <v>0</v>
      </c>
      <c r="E31" s="289"/>
      <c r="F31" s="290"/>
      <c r="G31" s="290"/>
      <c r="H31" s="290"/>
      <c r="I31" s="291"/>
      <c r="J31" s="10"/>
      <c r="K31" s="10"/>
    </row>
    <row r="32" spans="1:11" s="95" customFormat="1" ht="9.9499999999999993" customHeight="1">
      <c r="A32" s="211"/>
      <c r="B32" s="212"/>
      <c r="C32" s="212"/>
      <c r="D32" s="212"/>
      <c r="E32" s="213"/>
      <c r="F32" s="213"/>
      <c r="G32" s="213"/>
      <c r="H32" s="213"/>
      <c r="I32" s="214"/>
      <c r="J32" s="215"/>
      <c r="K32" s="215"/>
    </row>
    <row r="33" spans="1:11" s="95" customFormat="1" ht="31.5">
      <c r="A33" s="177" t="s">
        <v>2</v>
      </c>
      <c r="B33" s="177" t="s">
        <v>3</v>
      </c>
      <c r="C33" s="177" t="s">
        <v>76</v>
      </c>
      <c r="D33" s="177" t="s">
        <v>77</v>
      </c>
      <c r="E33" s="178" t="s">
        <v>5</v>
      </c>
      <c r="F33" s="178" t="s">
        <v>6</v>
      </c>
      <c r="G33" s="178" t="s">
        <v>1</v>
      </c>
      <c r="H33" s="178" t="s">
        <v>7</v>
      </c>
      <c r="I33" s="178" t="s">
        <v>10</v>
      </c>
      <c r="J33" s="178" t="s">
        <v>560</v>
      </c>
      <c r="K33" s="178" t="s">
        <v>6</v>
      </c>
    </row>
    <row r="34" spans="1:11" s="95" customFormat="1" ht="31.5">
      <c r="A34" s="177">
        <v>1</v>
      </c>
      <c r="B34" s="216"/>
      <c r="C34" s="37" t="s">
        <v>557</v>
      </c>
      <c r="D34" s="217"/>
      <c r="E34" s="218"/>
      <c r="F34" s="45"/>
      <c r="G34" s="218"/>
      <c r="H34" s="45"/>
      <c r="I34" s="9"/>
      <c r="J34" s="195"/>
      <c r="K34" s="195"/>
    </row>
    <row r="35" spans="1:11" s="95" customFormat="1" ht="47.25">
      <c r="A35" s="174" t="s">
        <v>598</v>
      </c>
      <c r="B35" s="142" t="s">
        <v>575</v>
      </c>
      <c r="C35" s="22" t="s">
        <v>571</v>
      </c>
      <c r="D35" s="23" t="s">
        <v>0</v>
      </c>
      <c r="E35" s="24">
        <v>12</v>
      </c>
      <c r="F35" s="24">
        <f t="shared" ref="F35:F39" si="0">ROUND(K35*(1-$K$9),2)</f>
        <v>1106.57</v>
      </c>
      <c r="G35" s="24">
        <f t="shared" ref="G35:G44" si="1">ROUND(F35*(IF(J35="O",(1+$E$9),IF(J35="E",(1+$E$18),(1+$E$26)))),2)</f>
        <v>1362.74</v>
      </c>
      <c r="H35" s="24">
        <f t="shared" ref="H35:H40" si="2">ROUND((E35*G35),2)</f>
        <v>16352.88</v>
      </c>
      <c r="I35" s="143">
        <f t="shared" ref="I35:I45" si="3">H35/$H$395</f>
        <v>6.8742478595785785E-3</v>
      </c>
      <c r="J35" s="94" t="s">
        <v>75</v>
      </c>
      <c r="K35" s="196">
        <v>1301.8499999999999</v>
      </c>
    </row>
    <row r="36" spans="1:11" s="95" customFormat="1" ht="47.25">
      <c r="A36" s="174" t="s">
        <v>599</v>
      </c>
      <c r="B36" s="142" t="s">
        <v>576</v>
      </c>
      <c r="C36" s="22" t="s">
        <v>572</v>
      </c>
      <c r="D36" s="23" t="s">
        <v>0</v>
      </c>
      <c r="E36" s="24">
        <v>12</v>
      </c>
      <c r="F36" s="24">
        <f t="shared" si="0"/>
        <v>941.51</v>
      </c>
      <c r="G36" s="24">
        <f t="shared" si="1"/>
        <v>1159.47</v>
      </c>
      <c r="H36" s="24">
        <f t="shared" si="2"/>
        <v>13913.64</v>
      </c>
      <c r="I36" s="143">
        <f t="shared" si="3"/>
        <v>5.8488663763781607E-3</v>
      </c>
      <c r="J36" s="94" t="s">
        <v>75</v>
      </c>
      <c r="K36" s="196">
        <v>1107.6600000000001</v>
      </c>
    </row>
    <row r="37" spans="1:11" s="95" customFormat="1" ht="47.25">
      <c r="A37" s="174" t="s">
        <v>600</v>
      </c>
      <c r="B37" s="142" t="s">
        <v>577</v>
      </c>
      <c r="C37" s="22" t="s">
        <v>573</v>
      </c>
      <c r="D37" s="23" t="s">
        <v>0</v>
      </c>
      <c r="E37" s="24">
        <v>1634.64</v>
      </c>
      <c r="F37" s="24">
        <f t="shared" si="0"/>
        <v>0.28000000000000003</v>
      </c>
      <c r="G37" s="24">
        <f t="shared" si="1"/>
        <v>0.34</v>
      </c>
      <c r="H37" s="24">
        <f t="shared" si="2"/>
        <v>555.78</v>
      </c>
      <c r="I37" s="143">
        <f t="shared" si="3"/>
        <v>2.3363282035926286E-4</v>
      </c>
      <c r="J37" s="94" t="s">
        <v>75</v>
      </c>
      <c r="K37" s="196">
        <v>0.33</v>
      </c>
    </row>
    <row r="38" spans="1:11" s="95" customFormat="1" ht="47.25">
      <c r="A38" s="174" t="s">
        <v>601</v>
      </c>
      <c r="B38" s="142" t="s">
        <v>578</v>
      </c>
      <c r="C38" s="22" t="s">
        <v>574</v>
      </c>
      <c r="D38" s="23" t="s">
        <v>9</v>
      </c>
      <c r="E38" s="24">
        <v>6</v>
      </c>
      <c r="F38" s="24">
        <f t="shared" si="0"/>
        <v>129.1</v>
      </c>
      <c r="G38" s="24">
        <f t="shared" si="1"/>
        <v>158.99</v>
      </c>
      <c r="H38" s="24">
        <f t="shared" si="2"/>
        <v>953.94</v>
      </c>
      <c r="I38" s="143">
        <f t="shared" si="3"/>
        <v>4.010070399321948E-4</v>
      </c>
      <c r="J38" s="94" t="s">
        <v>75</v>
      </c>
      <c r="K38" s="196">
        <v>151.88</v>
      </c>
    </row>
    <row r="39" spans="1:11" s="95" customFormat="1" ht="31.5">
      <c r="A39" s="174" t="s">
        <v>602</v>
      </c>
      <c r="B39" s="142" t="s">
        <v>114</v>
      </c>
      <c r="C39" s="22" t="s">
        <v>115</v>
      </c>
      <c r="D39" s="23" t="s">
        <v>9</v>
      </c>
      <c r="E39" s="24">
        <v>6</v>
      </c>
      <c r="F39" s="24">
        <f t="shared" si="0"/>
        <v>28.31</v>
      </c>
      <c r="G39" s="24">
        <f t="shared" si="1"/>
        <v>34.86</v>
      </c>
      <c r="H39" s="24">
        <f t="shared" si="2"/>
        <v>209.16</v>
      </c>
      <c r="I39" s="143">
        <f t="shared" si="3"/>
        <v>8.7924431800970556E-5</v>
      </c>
      <c r="J39" s="94" t="s">
        <v>75</v>
      </c>
      <c r="K39" s="219">
        <v>33.31</v>
      </c>
    </row>
    <row r="40" spans="1:11" s="95" customFormat="1" ht="94.5">
      <c r="A40" s="174" t="s">
        <v>603</v>
      </c>
      <c r="B40" s="142" t="s">
        <v>118</v>
      </c>
      <c r="C40" s="22" t="s">
        <v>119</v>
      </c>
      <c r="D40" s="23" t="s">
        <v>9</v>
      </c>
      <c r="E40" s="24">
        <v>1</v>
      </c>
      <c r="F40" s="24">
        <f t="shared" ref="F40:F44" si="4">ROUND(K40*(1-$K$9),2)</f>
        <v>1041.7</v>
      </c>
      <c r="G40" s="24">
        <f t="shared" si="1"/>
        <v>1282.8499999999999</v>
      </c>
      <c r="H40" s="24">
        <f t="shared" si="2"/>
        <v>1282.8499999999999</v>
      </c>
      <c r="I40" s="143">
        <f t="shared" si="3"/>
        <v>5.3927068911778107E-4</v>
      </c>
      <c r="J40" s="94" t="s">
        <v>75</v>
      </c>
      <c r="K40" s="219">
        <v>1225.53</v>
      </c>
    </row>
    <row r="41" spans="1:11" s="95" customFormat="1" ht="63">
      <c r="A41" s="174" t="s">
        <v>604</v>
      </c>
      <c r="B41" s="142" t="s">
        <v>120</v>
      </c>
      <c r="C41" s="220" t="s">
        <v>350</v>
      </c>
      <c r="D41" s="23" t="s">
        <v>9</v>
      </c>
      <c r="E41" s="24">
        <v>1</v>
      </c>
      <c r="F41" s="24">
        <f t="shared" si="4"/>
        <v>296.47000000000003</v>
      </c>
      <c r="G41" s="24">
        <f t="shared" si="1"/>
        <v>365.1</v>
      </c>
      <c r="H41" s="24">
        <f t="shared" ref="H41:H44" si="5">ROUND((E41*G41),2)</f>
        <v>365.1</v>
      </c>
      <c r="I41" s="143">
        <f t="shared" si="3"/>
        <v>1.5347681225155076E-4</v>
      </c>
      <c r="J41" s="94" t="s">
        <v>75</v>
      </c>
      <c r="K41" s="219">
        <v>348.79</v>
      </c>
    </row>
    <row r="42" spans="1:11" s="95" customFormat="1" ht="31.5">
      <c r="A42" s="174" t="s">
        <v>605</v>
      </c>
      <c r="B42" s="142" t="s">
        <v>121</v>
      </c>
      <c r="C42" s="22" t="s">
        <v>8</v>
      </c>
      <c r="D42" s="23" t="s">
        <v>9</v>
      </c>
      <c r="E42" s="24">
        <v>1</v>
      </c>
      <c r="F42" s="24">
        <f t="shared" si="4"/>
        <v>531.37</v>
      </c>
      <c r="G42" s="24">
        <f t="shared" si="1"/>
        <v>654.38</v>
      </c>
      <c r="H42" s="24">
        <f t="shared" si="5"/>
        <v>654.38</v>
      </c>
      <c r="I42" s="143">
        <f t="shared" si="3"/>
        <v>2.7508122815987336E-4</v>
      </c>
      <c r="J42" s="94" t="s">
        <v>75</v>
      </c>
      <c r="K42" s="219">
        <v>625.14</v>
      </c>
    </row>
    <row r="43" spans="1:11" s="95" customFormat="1">
      <c r="A43" s="174" t="s">
        <v>606</v>
      </c>
      <c r="B43" s="142" t="s">
        <v>122</v>
      </c>
      <c r="C43" s="22" t="s">
        <v>123</v>
      </c>
      <c r="D43" s="23" t="s">
        <v>124</v>
      </c>
      <c r="E43" s="24">
        <v>12</v>
      </c>
      <c r="F43" s="24">
        <f t="shared" si="4"/>
        <v>680</v>
      </c>
      <c r="G43" s="24">
        <f t="shared" si="1"/>
        <v>837.42</v>
      </c>
      <c r="H43" s="24">
        <f t="shared" si="5"/>
        <v>10049.040000000001</v>
      </c>
      <c r="I43" s="143">
        <f t="shared" si="3"/>
        <v>4.224307382602913E-3</v>
      </c>
      <c r="J43" s="94" t="s">
        <v>75</v>
      </c>
      <c r="K43" s="196">
        <v>800</v>
      </c>
    </row>
    <row r="44" spans="1:11" s="95" customFormat="1">
      <c r="A44" s="174" t="s">
        <v>607</v>
      </c>
      <c r="B44" s="142" t="s">
        <v>125</v>
      </c>
      <c r="C44" s="22" t="s">
        <v>126</v>
      </c>
      <c r="D44" s="23" t="s">
        <v>0</v>
      </c>
      <c r="E44" s="24">
        <v>1297.67</v>
      </c>
      <c r="F44" s="24">
        <f t="shared" si="4"/>
        <v>7.28</v>
      </c>
      <c r="G44" s="24">
        <f t="shared" si="1"/>
        <v>8.9700000000000006</v>
      </c>
      <c r="H44" s="24">
        <f t="shared" si="5"/>
        <v>11640.1</v>
      </c>
      <c r="I44" s="143">
        <f t="shared" si="3"/>
        <v>4.8931400774836365E-3</v>
      </c>
      <c r="J44" s="94" t="s">
        <v>75</v>
      </c>
      <c r="K44" s="219">
        <v>8.56</v>
      </c>
    </row>
    <row r="45" spans="1:11">
      <c r="A45" s="35"/>
      <c r="B45" s="36"/>
      <c r="C45" s="37" t="s">
        <v>92</v>
      </c>
      <c r="D45" s="36"/>
      <c r="E45" s="38"/>
      <c r="F45" s="39"/>
      <c r="G45" s="40"/>
      <c r="H45" s="25">
        <f>ROUND(SUM(H35:H44),2)</f>
        <v>55976.87</v>
      </c>
      <c r="I45" s="144">
        <f t="shared" si="3"/>
        <v>2.3530954717664924E-2</v>
      </c>
      <c r="J45" s="192"/>
      <c r="K45" s="184"/>
    </row>
    <row r="46" spans="1:11" ht="9.9499999999999993" customHeight="1">
      <c r="A46" s="115"/>
      <c r="B46" s="116"/>
      <c r="C46" s="116"/>
      <c r="D46" s="116"/>
      <c r="E46" s="117"/>
      <c r="F46" s="117"/>
      <c r="G46" s="117"/>
      <c r="H46" s="117"/>
      <c r="I46" s="118"/>
      <c r="J46" s="145"/>
      <c r="K46" s="185"/>
    </row>
    <row r="47" spans="1:11" s="1" customFormat="1">
      <c r="A47" s="177">
        <v>2</v>
      </c>
      <c r="B47" s="221"/>
      <c r="C47" s="37" t="s">
        <v>12</v>
      </c>
      <c r="D47" s="217"/>
      <c r="E47" s="218"/>
      <c r="F47" s="45"/>
      <c r="G47" s="218"/>
      <c r="H47" s="45"/>
      <c r="I47" s="9"/>
      <c r="J47" s="222"/>
      <c r="K47" s="186"/>
    </row>
    <row r="48" spans="1:11" s="95" customFormat="1" ht="31.5">
      <c r="A48" s="174" t="s">
        <v>608</v>
      </c>
      <c r="B48" s="142" t="s">
        <v>347</v>
      </c>
      <c r="C48" s="22" t="s">
        <v>74</v>
      </c>
      <c r="D48" s="23" t="s">
        <v>124</v>
      </c>
      <c r="E48" s="24">
        <v>3</v>
      </c>
      <c r="F48" s="24">
        <f t="shared" ref="F48" si="6">ROUND(K48*(1-$K$9),2)</f>
        <v>14482.44</v>
      </c>
      <c r="G48" s="24">
        <f t="shared" ref="G48:G50" si="7">ROUND(F48*(IF(J48="O",(1+$E$9),IF(J48="E",(1+$E$18),(1+$E$26)))),2)</f>
        <v>17835.12</v>
      </c>
      <c r="H48" s="24">
        <f t="shared" ref="H48" si="8">ROUND((E48*G48),2)</f>
        <v>53505.36</v>
      </c>
      <c r="I48" s="143">
        <f>H48/$H$395</f>
        <v>2.2492007918848624E-2</v>
      </c>
      <c r="J48" s="94" t="s">
        <v>75</v>
      </c>
      <c r="K48" s="196">
        <v>17038.169999999998</v>
      </c>
    </row>
    <row r="49" spans="1:14" s="95" customFormat="1">
      <c r="A49" s="174" t="s">
        <v>609</v>
      </c>
      <c r="B49" s="142" t="s">
        <v>348</v>
      </c>
      <c r="C49" s="22" t="s">
        <v>48</v>
      </c>
      <c r="D49" s="23" t="s">
        <v>124</v>
      </c>
      <c r="E49" s="24">
        <v>6</v>
      </c>
      <c r="F49" s="24">
        <f t="shared" ref="F49" si="9">ROUND(K49*(1-$K$9),2)</f>
        <v>7395.58</v>
      </c>
      <c r="G49" s="24">
        <f t="shared" si="7"/>
        <v>9107.66</v>
      </c>
      <c r="H49" s="24">
        <f t="shared" ref="H49" si="10">ROUND((E49*G49),2)</f>
        <v>54645.96</v>
      </c>
      <c r="I49" s="143">
        <f>H49/$H$395</f>
        <v>2.2971481082513699E-2</v>
      </c>
      <c r="J49" s="94" t="s">
        <v>75</v>
      </c>
      <c r="K49" s="196">
        <v>8700.68</v>
      </c>
    </row>
    <row r="50" spans="1:14" s="95" customFormat="1">
      <c r="A50" s="174" t="s">
        <v>610</v>
      </c>
      <c r="B50" s="142" t="s">
        <v>349</v>
      </c>
      <c r="C50" s="22" t="s">
        <v>30</v>
      </c>
      <c r="D50" s="23" t="s">
        <v>124</v>
      </c>
      <c r="E50" s="24">
        <v>1</v>
      </c>
      <c r="F50" s="24">
        <f t="shared" ref="F50" si="11">ROUND(K50*(1-$K$9),2)</f>
        <v>3116.17</v>
      </c>
      <c r="G50" s="24">
        <f t="shared" si="7"/>
        <v>3837.56</v>
      </c>
      <c r="H50" s="24">
        <f t="shared" ref="H50" si="12">ROUND((E50*G50),2)</f>
        <v>3837.56</v>
      </c>
      <c r="I50" s="143">
        <f>H50/$H$395</f>
        <v>1.6131922093236403E-3</v>
      </c>
      <c r="J50" s="94" t="s">
        <v>75</v>
      </c>
      <c r="K50" s="196">
        <v>3666.08</v>
      </c>
    </row>
    <row r="51" spans="1:14" s="95" customFormat="1">
      <c r="A51" s="35"/>
      <c r="B51" s="36"/>
      <c r="C51" s="37" t="s">
        <v>91</v>
      </c>
      <c r="D51" s="36"/>
      <c r="E51" s="38"/>
      <c r="F51" s="39"/>
      <c r="G51" s="40"/>
      <c r="H51" s="25">
        <f>ROUND(SUM(H48:H50),2)</f>
        <v>111988.88</v>
      </c>
      <c r="I51" s="144">
        <f>H51/$H$395</f>
        <v>4.7076681210685964E-2</v>
      </c>
      <c r="J51" s="192"/>
      <c r="K51" s="184"/>
    </row>
    <row r="52" spans="1:14" s="95" customFormat="1" ht="9.9499999999999993" customHeight="1">
      <c r="A52" s="115"/>
      <c r="B52" s="116"/>
      <c r="C52" s="116"/>
      <c r="D52" s="116"/>
      <c r="E52" s="117"/>
      <c r="F52" s="117"/>
      <c r="G52" s="117"/>
      <c r="H52" s="117"/>
      <c r="I52" s="118"/>
      <c r="J52" s="145"/>
      <c r="K52" s="185"/>
    </row>
    <row r="53" spans="1:14" s="95" customFormat="1" ht="31.5">
      <c r="A53" s="177">
        <v>3</v>
      </c>
      <c r="B53" s="221"/>
      <c r="C53" s="37" t="s">
        <v>570</v>
      </c>
      <c r="D53" s="217"/>
      <c r="E53" s="218"/>
      <c r="F53" s="45"/>
      <c r="G53" s="218"/>
      <c r="H53" s="45"/>
      <c r="I53" s="9"/>
      <c r="J53" s="222"/>
      <c r="K53" s="186"/>
      <c r="N53" s="6"/>
    </row>
    <row r="54" spans="1:14" s="95" customFormat="1" ht="31.5">
      <c r="A54" s="174" t="s">
        <v>611</v>
      </c>
      <c r="B54" s="142" t="s">
        <v>504</v>
      </c>
      <c r="C54" s="22" t="s">
        <v>505</v>
      </c>
      <c r="D54" s="23" t="s">
        <v>14</v>
      </c>
      <c r="E54" s="24">
        <f>6*30</f>
        <v>180</v>
      </c>
      <c r="F54" s="24">
        <f t="shared" ref="F54:F60" si="13">ROUND(K54*(1-$K$9),2)</f>
        <v>27.68</v>
      </c>
      <c r="G54" s="24">
        <f t="shared" ref="G54:G60" si="14">ROUND(F54*(IF(J54="O",(1+$E$9),IF(J54="E",(1+$E$18),(1+$E$26)))),2)</f>
        <v>34.090000000000003</v>
      </c>
      <c r="H54" s="24">
        <f t="shared" ref="H54:H60" si="15">ROUND((E54*G54),2)</f>
        <v>6136.2</v>
      </c>
      <c r="I54" s="143">
        <f t="shared" ref="I54:I61" si="16">H54/$H$395</f>
        <v>2.5794697763296785E-3</v>
      </c>
      <c r="J54" s="94" t="s">
        <v>75</v>
      </c>
      <c r="K54" s="196">
        <v>32.56</v>
      </c>
    </row>
    <row r="55" spans="1:14" s="95" customFormat="1" ht="63">
      <c r="A55" s="174" t="s">
        <v>612</v>
      </c>
      <c r="B55" s="142" t="s">
        <v>584</v>
      </c>
      <c r="C55" s="22" t="s">
        <v>579</v>
      </c>
      <c r="D55" s="23" t="s">
        <v>14</v>
      </c>
      <c r="E55" s="24">
        <f>129.18+43.32+50.38</f>
        <v>222.88</v>
      </c>
      <c r="F55" s="24">
        <f t="shared" si="13"/>
        <v>5.42</v>
      </c>
      <c r="G55" s="24">
        <f t="shared" si="14"/>
        <v>6.67</v>
      </c>
      <c r="H55" s="24">
        <f t="shared" si="15"/>
        <v>1486.61</v>
      </c>
      <c r="I55" s="143">
        <f t="shared" si="16"/>
        <v>6.2492512698240985E-4</v>
      </c>
      <c r="J55" s="94" t="s">
        <v>75</v>
      </c>
      <c r="K55" s="196">
        <v>6.38</v>
      </c>
    </row>
    <row r="56" spans="1:14" s="95" customFormat="1" ht="63">
      <c r="A56" s="174" t="s">
        <v>613</v>
      </c>
      <c r="B56" s="142" t="s">
        <v>585</v>
      </c>
      <c r="C56" s="22" t="s">
        <v>580</v>
      </c>
      <c r="D56" s="23" t="s">
        <v>14</v>
      </c>
      <c r="E56" s="24">
        <f>E59</f>
        <v>43.81</v>
      </c>
      <c r="F56" s="24">
        <f t="shared" si="13"/>
        <v>6.65</v>
      </c>
      <c r="G56" s="24">
        <f t="shared" si="14"/>
        <v>8.19</v>
      </c>
      <c r="H56" s="24">
        <f t="shared" si="15"/>
        <v>358.8</v>
      </c>
      <c r="I56" s="143">
        <f t="shared" si="16"/>
        <v>1.5082848599248536E-4</v>
      </c>
      <c r="J56" s="94" t="s">
        <v>75</v>
      </c>
      <c r="K56" s="196">
        <v>7.82</v>
      </c>
    </row>
    <row r="57" spans="1:14" s="95" customFormat="1">
      <c r="A57" s="174" t="s">
        <v>614</v>
      </c>
      <c r="B57" s="142" t="s">
        <v>506</v>
      </c>
      <c r="C57" s="22" t="s">
        <v>507</v>
      </c>
      <c r="D57" s="23" t="s">
        <v>14</v>
      </c>
      <c r="E57" s="24">
        <f>6*3*5</f>
        <v>90</v>
      </c>
      <c r="F57" s="24">
        <f t="shared" si="13"/>
        <v>26.62</v>
      </c>
      <c r="G57" s="24">
        <f t="shared" si="14"/>
        <v>32.78</v>
      </c>
      <c r="H57" s="24">
        <f t="shared" si="15"/>
        <v>2950.2</v>
      </c>
      <c r="I57" s="143">
        <f t="shared" si="16"/>
        <v>1.2401733538880443E-3</v>
      </c>
      <c r="J57" s="94" t="s">
        <v>75</v>
      </c>
      <c r="K57" s="196">
        <v>31.32</v>
      </c>
    </row>
    <row r="58" spans="1:14" s="95" customFormat="1" ht="47.25">
      <c r="A58" s="174" t="s">
        <v>615</v>
      </c>
      <c r="B58" s="142" t="s">
        <v>586</v>
      </c>
      <c r="C58" s="22" t="s">
        <v>581</v>
      </c>
      <c r="D58" s="23" t="s">
        <v>582</v>
      </c>
      <c r="E58" s="24">
        <f>1291.76+433.15+503.82</f>
        <v>2228.73</v>
      </c>
      <c r="F58" s="24">
        <f t="shared" si="13"/>
        <v>2.09</v>
      </c>
      <c r="G58" s="24">
        <f t="shared" si="14"/>
        <v>2.57</v>
      </c>
      <c r="H58" s="24">
        <f t="shared" si="15"/>
        <v>5727.84</v>
      </c>
      <c r="I58" s="143">
        <f t="shared" si="16"/>
        <v>2.4078077904325455E-3</v>
      </c>
      <c r="J58" s="94" t="s">
        <v>75</v>
      </c>
      <c r="K58" s="196">
        <v>2.46</v>
      </c>
    </row>
    <row r="59" spans="1:14" s="95" customFormat="1" ht="47.25">
      <c r="A59" s="174" t="s">
        <v>616</v>
      </c>
      <c r="B59" s="142" t="s">
        <v>587</v>
      </c>
      <c r="C59" s="22" t="s">
        <v>583</v>
      </c>
      <c r="D59" s="23" t="s">
        <v>14</v>
      </c>
      <c r="E59" s="24">
        <v>43.81</v>
      </c>
      <c r="F59" s="24">
        <f t="shared" si="13"/>
        <v>42.46</v>
      </c>
      <c r="G59" s="24">
        <f t="shared" si="14"/>
        <v>52.29</v>
      </c>
      <c r="H59" s="24">
        <f t="shared" si="15"/>
        <v>2290.8200000000002</v>
      </c>
      <c r="I59" s="143">
        <f t="shared" si="16"/>
        <v>9.6299027949081758E-4</v>
      </c>
      <c r="J59" s="94" t="s">
        <v>75</v>
      </c>
      <c r="K59" s="196">
        <v>49.95</v>
      </c>
    </row>
    <row r="60" spans="1:14" s="95" customFormat="1" ht="31.5">
      <c r="A60" s="174" t="s">
        <v>617</v>
      </c>
      <c r="B60" s="142" t="s">
        <v>116</v>
      </c>
      <c r="C60" s="22" t="s">
        <v>117</v>
      </c>
      <c r="D60" s="23" t="s">
        <v>0</v>
      </c>
      <c r="E60" s="24">
        <v>268</v>
      </c>
      <c r="F60" s="24">
        <f t="shared" si="13"/>
        <v>6.81</v>
      </c>
      <c r="G60" s="24">
        <f t="shared" si="14"/>
        <v>8.39</v>
      </c>
      <c r="H60" s="24">
        <f t="shared" si="15"/>
        <v>2248.52</v>
      </c>
      <c r="I60" s="143">
        <f t="shared" si="16"/>
        <v>9.4520866032280707E-4</v>
      </c>
      <c r="J60" s="94" t="s">
        <v>75</v>
      </c>
      <c r="K60" s="196">
        <v>8.01</v>
      </c>
    </row>
    <row r="61" spans="1:14">
      <c r="A61" s="35"/>
      <c r="B61" s="36"/>
      <c r="C61" s="37" t="s">
        <v>100</v>
      </c>
      <c r="D61" s="36"/>
      <c r="E61" s="38"/>
      <c r="F61" s="39"/>
      <c r="G61" s="40"/>
      <c r="H61" s="25">
        <f>ROUND(SUM(H54:H60),2)</f>
        <v>21198.99</v>
      </c>
      <c r="I61" s="96">
        <f t="shared" si="16"/>
        <v>8.9114034734387899E-3</v>
      </c>
      <c r="J61" s="192"/>
      <c r="K61" s="184"/>
    </row>
    <row r="62" spans="1:14" ht="9.9499999999999993" customHeight="1">
      <c r="A62" s="115"/>
      <c r="B62" s="116"/>
      <c r="C62" s="116"/>
      <c r="D62" s="116"/>
      <c r="E62" s="117"/>
      <c r="F62" s="117"/>
      <c r="G62" s="117"/>
      <c r="H62" s="117"/>
      <c r="I62" s="118"/>
      <c r="J62" s="145"/>
      <c r="K62" s="185"/>
    </row>
    <row r="63" spans="1:14">
      <c r="A63" s="177">
        <v>4</v>
      </c>
      <c r="B63" s="221"/>
      <c r="C63" s="37" t="s">
        <v>518</v>
      </c>
      <c r="D63" s="217"/>
      <c r="E63" s="218"/>
      <c r="F63" s="45"/>
      <c r="G63" s="218"/>
      <c r="H63" s="45"/>
      <c r="I63" s="9"/>
      <c r="J63" s="222"/>
      <c r="K63" s="186"/>
    </row>
    <row r="64" spans="1:14" s="95" customFormat="1" ht="31.5">
      <c r="A64" s="174" t="s">
        <v>618</v>
      </c>
      <c r="B64" s="142" t="s">
        <v>128</v>
      </c>
      <c r="C64" s="22" t="s">
        <v>129</v>
      </c>
      <c r="D64" s="23" t="s">
        <v>14</v>
      </c>
      <c r="E64" s="24">
        <f>143.95</f>
        <v>143.94999999999999</v>
      </c>
      <c r="F64" s="24">
        <f t="shared" ref="F64:F78" si="17">ROUND(K64*(1-$K$9),2)</f>
        <v>9.67</v>
      </c>
      <c r="G64" s="24">
        <f t="shared" ref="G64:G78" si="18">ROUND(F64*(IF(J64="O",(1+$E$9),IF(J64="E",(1+$E$18),(1+$E$26)))),2)</f>
        <v>11.91</v>
      </c>
      <c r="H64" s="24">
        <f t="shared" ref="H64:H78" si="19">ROUND((E64*G64),2)</f>
        <v>1714.44</v>
      </c>
      <c r="I64" s="143">
        <f t="shared" ref="I64:I79" si="20">H64/$H$395</f>
        <v>7.206978526336583E-4</v>
      </c>
      <c r="J64" s="94" t="s">
        <v>75</v>
      </c>
      <c r="K64" s="196">
        <v>11.38</v>
      </c>
    </row>
    <row r="65" spans="1:11" s="95" customFormat="1" ht="31.5">
      <c r="A65" s="174" t="s">
        <v>619</v>
      </c>
      <c r="B65" s="142" t="s">
        <v>130</v>
      </c>
      <c r="C65" s="22" t="s">
        <v>131</v>
      </c>
      <c r="D65" s="23" t="s">
        <v>14</v>
      </c>
      <c r="E65" s="24">
        <v>140.33000000000001</v>
      </c>
      <c r="F65" s="24">
        <f t="shared" si="17"/>
        <v>47.05</v>
      </c>
      <c r="G65" s="24">
        <f t="shared" si="18"/>
        <v>57.94</v>
      </c>
      <c r="H65" s="24">
        <f t="shared" si="19"/>
        <v>8130.72</v>
      </c>
      <c r="I65" s="143">
        <f t="shared" si="20"/>
        <v>3.4179046477949295E-3</v>
      </c>
      <c r="J65" s="94" t="s">
        <v>75</v>
      </c>
      <c r="K65" s="196">
        <v>55.35</v>
      </c>
    </row>
    <row r="66" spans="1:11" s="95" customFormat="1">
      <c r="A66" s="174" t="s">
        <v>620</v>
      </c>
      <c r="B66" s="142" t="s">
        <v>132</v>
      </c>
      <c r="C66" s="22" t="s">
        <v>133</v>
      </c>
      <c r="D66" s="23" t="s">
        <v>0</v>
      </c>
      <c r="E66" s="24">
        <f>35.27+93.58</f>
        <v>128.85</v>
      </c>
      <c r="F66" s="24">
        <f t="shared" si="17"/>
        <v>15.91</v>
      </c>
      <c r="G66" s="24">
        <f t="shared" si="18"/>
        <v>19.59</v>
      </c>
      <c r="H66" s="24">
        <f t="shared" si="19"/>
        <v>2524.17</v>
      </c>
      <c r="I66" s="143">
        <f t="shared" si="20"/>
        <v>1.0610834433881042E-3</v>
      </c>
      <c r="J66" s="94" t="s">
        <v>75</v>
      </c>
      <c r="K66" s="196">
        <v>18.72</v>
      </c>
    </row>
    <row r="67" spans="1:11" s="95" customFormat="1">
      <c r="A67" s="174" t="s">
        <v>621</v>
      </c>
      <c r="B67" s="142" t="s">
        <v>134</v>
      </c>
      <c r="C67" s="22" t="s">
        <v>16</v>
      </c>
      <c r="D67" s="23" t="s">
        <v>14</v>
      </c>
      <c r="E67" s="24">
        <f>153.15+151.15</f>
        <v>304.3</v>
      </c>
      <c r="F67" s="24">
        <f t="shared" si="17"/>
        <v>47.05</v>
      </c>
      <c r="G67" s="24">
        <f t="shared" si="18"/>
        <v>57.94</v>
      </c>
      <c r="H67" s="24">
        <f t="shared" si="19"/>
        <v>17631.14</v>
      </c>
      <c r="I67" s="143">
        <f t="shared" si="20"/>
        <v>7.4115890538504689E-3</v>
      </c>
      <c r="J67" s="94" t="s">
        <v>75</v>
      </c>
      <c r="K67" s="196">
        <v>55.35</v>
      </c>
    </row>
    <row r="68" spans="1:11" s="95" customFormat="1">
      <c r="A68" s="174" t="s">
        <v>622</v>
      </c>
      <c r="B68" s="142" t="s">
        <v>135</v>
      </c>
      <c r="C68" s="22" t="s">
        <v>136</v>
      </c>
      <c r="D68" s="23" t="s">
        <v>9</v>
      </c>
      <c r="E68" s="24">
        <v>101</v>
      </c>
      <c r="F68" s="24">
        <f t="shared" si="17"/>
        <v>39.36</v>
      </c>
      <c r="G68" s="24">
        <f t="shared" si="18"/>
        <v>48.47</v>
      </c>
      <c r="H68" s="24">
        <f t="shared" si="19"/>
        <v>4895.47</v>
      </c>
      <c r="I68" s="143">
        <f t="shared" si="20"/>
        <v>2.0579050399153632E-3</v>
      </c>
      <c r="J68" s="94" t="s">
        <v>75</v>
      </c>
      <c r="K68" s="196">
        <v>46.31</v>
      </c>
    </row>
    <row r="69" spans="1:11" s="95" customFormat="1" ht="31.5">
      <c r="A69" s="174" t="s">
        <v>623</v>
      </c>
      <c r="B69" s="142" t="s">
        <v>921</v>
      </c>
      <c r="C69" s="22" t="s">
        <v>922</v>
      </c>
      <c r="D69" s="23" t="s">
        <v>17</v>
      </c>
      <c r="E69" s="24">
        <f>1212-120</f>
        <v>1092</v>
      </c>
      <c r="F69" s="24">
        <f t="shared" ref="F69" si="21">ROUND(K69*(1-$K$9),2)</f>
        <v>32.92</v>
      </c>
      <c r="G69" s="24">
        <f t="shared" ref="G69" si="22">ROUND(F69*(IF(J69="O",(1+$E$9),IF(J69="E",(1+$E$18),(1+$E$26)))),2)</f>
        <v>40.54</v>
      </c>
      <c r="H69" s="24">
        <f t="shared" ref="H69" si="23">ROUND((E69*G69),2)</f>
        <v>44269.68</v>
      </c>
      <c r="I69" s="143">
        <f t="shared" si="20"/>
        <v>1.8609612067368476E-2</v>
      </c>
      <c r="J69" s="94" t="s">
        <v>75</v>
      </c>
      <c r="K69" s="196">
        <f>Plan1!G9</f>
        <v>38.733411999999994</v>
      </c>
    </row>
    <row r="70" spans="1:11" s="95" customFormat="1" ht="31.5">
      <c r="A70" s="174" t="s">
        <v>624</v>
      </c>
      <c r="B70" s="142" t="s">
        <v>137</v>
      </c>
      <c r="C70" s="22" t="s">
        <v>138</v>
      </c>
      <c r="D70" s="23" t="s">
        <v>17</v>
      </c>
      <c r="E70" s="24">
        <v>120</v>
      </c>
      <c r="F70" s="24">
        <f t="shared" si="17"/>
        <v>35.369999999999997</v>
      </c>
      <c r="G70" s="24">
        <f t="shared" si="18"/>
        <v>43.56</v>
      </c>
      <c r="H70" s="24">
        <f t="shared" si="19"/>
        <v>5227.2</v>
      </c>
      <c r="I70" s="143">
        <f t="shared" si="20"/>
        <v>2.1973541303788166E-3</v>
      </c>
      <c r="J70" s="94" t="s">
        <v>75</v>
      </c>
      <c r="K70" s="196">
        <v>41.61</v>
      </c>
    </row>
    <row r="71" spans="1:11" s="95" customFormat="1" ht="31.5">
      <c r="A71" s="174" t="s">
        <v>625</v>
      </c>
      <c r="B71" s="142" t="s">
        <v>139</v>
      </c>
      <c r="C71" s="22" t="s">
        <v>47</v>
      </c>
      <c r="D71" s="23" t="s">
        <v>46</v>
      </c>
      <c r="E71" s="24">
        <v>1</v>
      </c>
      <c r="F71" s="24">
        <f t="shared" si="17"/>
        <v>10611.06</v>
      </c>
      <c r="G71" s="24">
        <f t="shared" si="18"/>
        <v>13067.52</v>
      </c>
      <c r="H71" s="24">
        <f t="shared" si="19"/>
        <v>13067.52</v>
      </c>
      <c r="I71" s="143">
        <f t="shared" si="20"/>
        <v>5.4931835487082564E-3</v>
      </c>
      <c r="J71" s="94" t="s">
        <v>75</v>
      </c>
      <c r="K71" s="196">
        <v>12483.6</v>
      </c>
    </row>
    <row r="72" spans="1:11" s="95" customFormat="1" ht="47.25">
      <c r="A72" s="174" t="s">
        <v>626</v>
      </c>
      <c r="B72" s="142" t="s">
        <v>140</v>
      </c>
      <c r="C72" s="22" t="s">
        <v>141</v>
      </c>
      <c r="D72" s="23" t="s">
        <v>14</v>
      </c>
      <c r="E72" s="24">
        <v>115.34</v>
      </c>
      <c r="F72" s="24">
        <f t="shared" si="17"/>
        <v>405.82</v>
      </c>
      <c r="G72" s="24">
        <f t="shared" si="18"/>
        <v>499.77</v>
      </c>
      <c r="H72" s="24">
        <f t="shared" si="19"/>
        <v>57643.47</v>
      </c>
      <c r="I72" s="143">
        <f t="shared" si="20"/>
        <v>2.4231542105499583E-2</v>
      </c>
      <c r="J72" s="94" t="s">
        <v>75</v>
      </c>
      <c r="K72" s="196">
        <v>477.43</v>
      </c>
    </row>
    <row r="73" spans="1:11" s="95" customFormat="1" ht="47.25">
      <c r="A73" s="174" t="s">
        <v>627</v>
      </c>
      <c r="B73" s="142" t="s">
        <v>142</v>
      </c>
      <c r="C73" s="22" t="s">
        <v>143</v>
      </c>
      <c r="D73" s="23" t="s">
        <v>14</v>
      </c>
      <c r="E73" s="24">
        <f>29.18+31.31</f>
        <v>60.489999999999995</v>
      </c>
      <c r="F73" s="24">
        <f t="shared" si="17"/>
        <v>410.62</v>
      </c>
      <c r="G73" s="24">
        <f t="shared" si="18"/>
        <v>505.68</v>
      </c>
      <c r="H73" s="24">
        <f t="shared" si="19"/>
        <v>30588.58</v>
      </c>
      <c r="I73" s="143">
        <f t="shared" si="20"/>
        <v>1.2858498355797152E-2</v>
      </c>
      <c r="J73" s="94" t="s">
        <v>75</v>
      </c>
      <c r="K73" s="196">
        <v>483.08</v>
      </c>
    </row>
    <row r="74" spans="1:11" s="95" customFormat="1" ht="31.5">
      <c r="A74" s="174" t="s">
        <v>628</v>
      </c>
      <c r="B74" s="142" t="s">
        <v>492</v>
      </c>
      <c r="C74" s="22" t="s">
        <v>493</v>
      </c>
      <c r="D74" s="23" t="s">
        <v>14</v>
      </c>
      <c r="E74" s="24">
        <f>1.76+4.68</f>
        <v>6.4399999999999995</v>
      </c>
      <c r="F74" s="24">
        <f t="shared" si="17"/>
        <v>351.12</v>
      </c>
      <c r="G74" s="24">
        <f t="shared" si="18"/>
        <v>432.4</v>
      </c>
      <c r="H74" s="24">
        <f t="shared" si="19"/>
        <v>2784.66</v>
      </c>
      <c r="I74" s="143">
        <f t="shared" si="20"/>
        <v>1.1705854286617455E-3</v>
      </c>
      <c r="J74" s="94" t="s">
        <v>75</v>
      </c>
      <c r="K74" s="196">
        <v>413.08</v>
      </c>
    </row>
    <row r="75" spans="1:11" s="95" customFormat="1" ht="31.5">
      <c r="A75" s="174" t="s">
        <v>629</v>
      </c>
      <c r="B75" s="142" t="s">
        <v>537</v>
      </c>
      <c r="C75" s="22" t="s">
        <v>50</v>
      </c>
      <c r="D75" s="23" t="s">
        <v>9</v>
      </c>
      <c r="E75" s="24">
        <f>ROUND(((E72+E73)/7),0)</f>
        <v>25</v>
      </c>
      <c r="F75" s="24">
        <f t="shared" si="17"/>
        <v>84.47</v>
      </c>
      <c r="G75" s="24">
        <f t="shared" si="18"/>
        <v>104.02</v>
      </c>
      <c r="H75" s="24">
        <f t="shared" si="19"/>
        <v>2600.5</v>
      </c>
      <c r="I75" s="143">
        <f t="shared" si="20"/>
        <v>1.0931702280475423E-3</v>
      </c>
      <c r="J75" s="94" t="s">
        <v>75</v>
      </c>
      <c r="K75" s="196">
        <v>99.38</v>
      </c>
    </row>
    <row r="76" spans="1:11" s="95" customFormat="1">
      <c r="A76" s="174" t="s">
        <v>630</v>
      </c>
      <c r="B76" s="142" t="s">
        <v>494</v>
      </c>
      <c r="C76" s="22" t="s">
        <v>495</v>
      </c>
      <c r="D76" s="23" t="s">
        <v>15</v>
      </c>
      <c r="E76" s="24">
        <f>2335+626+157+453+153+403+178+532+1078</f>
        <v>5915</v>
      </c>
      <c r="F76" s="24">
        <f t="shared" si="17"/>
        <v>10.55</v>
      </c>
      <c r="G76" s="24">
        <f t="shared" si="18"/>
        <v>12.99</v>
      </c>
      <c r="H76" s="24">
        <f t="shared" si="19"/>
        <v>76835.850000000006</v>
      </c>
      <c r="I76" s="143">
        <f t="shared" si="20"/>
        <v>3.2299428443271203E-2</v>
      </c>
      <c r="J76" s="94" t="s">
        <v>75</v>
      </c>
      <c r="K76" s="196">
        <v>12.41</v>
      </c>
    </row>
    <row r="77" spans="1:11" s="95" customFormat="1" ht="31.5">
      <c r="A77" s="174" t="s">
        <v>631</v>
      </c>
      <c r="B77" s="142" t="s">
        <v>496</v>
      </c>
      <c r="C77" s="22" t="s">
        <v>497</v>
      </c>
      <c r="D77" s="23" t="s">
        <v>0</v>
      </c>
      <c r="E77" s="24">
        <f>169.4+359.87</f>
        <v>529.27</v>
      </c>
      <c r="F77" s="24">
        <f t="shared" si="17"/>
        <v>45.62</v>
      </c>
      <c r="G77" s="24">
        <f t="shared" si="18"/>
        <v>56.18</v>
      </c>
      <c r="H77" s="24">
        <f t="shared" si="19"/>
        <v>29734.39</v>
      </c>
      <c r="I77" s="143">
        <f t="shared" si="20"/>
        <v>1.2499423148300158E-2</v>
      </c>
      <c r="J77" s="94" t="s">
        <v>75</v>
      </c>
      <c r="K77" s="196">
        <v>53.67</v>
      </c>
    </row>
    <row r="78" spans="1:11" s="95" customFormat="1">
      <c r="A78" s="174" t="s">
        <v>920</v>
      </c>
      <c r="B78" s="142" t="s">
        <v>545</v>
      </c>
      <c r="C78" s="22" t="s">
        <v>544</v>
      </c>
      <c r="D78" s="23" t="s">
        <v>0</v>
      </c>
      <c r="E78" s="24">
        <f>211.08+406.66</f>
        <v>617.74</v>
      </c>
      <c r="F78" s="24">
        <f t="shared" si="17"/>
        <v>17.190000000000001</v>
      </c>
      <c r="G78" s="24">
        <f t="shared" si="18"/>
        <v>21.17</v>
      </c>
      <c r="H78" s="24">
        <f t="shared" si="19"/>
        <v>13077.56</v>
      </c>
      <c r="I78" s="143">
        <f t="shared" si="20"/>
        <v>5.4974040559528621E-3</v>
      </c>
      <c r="J78" s="94" t="s">
        <v>75</v>
      </c>
      <c r="K78" s="196">
        <v>20.22</v>
      </c>
    </row>
    <row r="79" spans="1:11" s="1" customFormat="1">
      <c r="A79" s="41"/>
      <c r="B79" s="36"/>
      <c r="C79" s="37" t="s">
        <v>101</v>
      </c>
      <c r="D79" s="36"/>
      <c r="E79" s="38"/>
      <c r="F79" s="39"/>
      <c r="G79" s="40"/>
      <c r="H79" s="25">
        <f>ROUND(SUM(H64:H78),2)</f>
        <v>310725.34999999998</v>
      </c>
      <c r="I79" s="96">
        <f t="shared" si="20"/>
        <v>0.13061938154956831</v>
      </c>
      <c r="J79" s="192"/>
      <c r="K79" s="184"/>
    </row>
    <row r="80" spans="1:11" ht="9.9499999999999993" customHeight="1">
      <c r="A80" s="115"/>
      <c r="B80" s="116"/>
      <c r="C80" s="116"/>
      <c r="D80" s="116"/>
      <c r="E80" s="117"/>
      <c r="F80" s="117"/>
      <c r="G80" s="117"/>
      <c r="H80" s="117"/>
      <c r="I80" s="118"/>
      <c r="J80" s="145"/>
      <c r="K80" s="185"/>
    </row>
    <row r="81" spans="1:11">
      <c r="A81" s="177">
        <v>5</v>
      </c>
      <c r="B81" s="216"/>
      <c r="C81" s="37" t="s">
        <v>13</v>
      </c>
      <c r="D81" s="217"/>
      <c r="E81" s="218"/>
      <c r="F81" s="45"/>
      <c r="G81" s="218"/>
      <c r="H81" s="45"/>
      <c r="I81" s="9"/>
      <c r="J81" s="222"/>
      <c r="K81" s="186"/>
    </row>
    <row r="82" spans="1:11" s="95" customFormat="1">
      <c r="A82" s="174" t="s">
        <v>632</v>
      </c>
      <c r="B82" s="142" t="s">
        <v>494</v>
      </c>
      <c r="C82" s="22" t="s">
        <v>495</v>
      </c>
      <c r="D82" s="23" t="s">
        <v>15</v>
      </c>
      <c r="E82" s="24">
        <f>374+1808+115+411+169+361+94+475+212+315+81+1177</f>
        <v>5592</v>
      </c>
      <c r="F82" s="24">
        <f t="shared" ref="F82:F87" si="24">ROUND(K82*(1-$K$9),2)</f>
        <v>10.58</v>
      </c>
      <c r="G82" s="24">
        <f t="shared" ref="G82:G87" si="25">ROUND(F82*(IF(J82="O",(1+$E$9),IF(J82="E",(1+$E$18),(1+$E$26)))),2)</f>
        <v>13.03</v>
      </c>
      <c r="H82" s="24">
        <f t="shared" ref="H82:H87" si="26">ROUND((E82*G82),2)</f>
        <v>72863.759999999995</v>
      </c>
      <c r="I82" s="143">
        <f t="shared" ref="I82:I88" si="27">H82/$H$395</f>
        <v>3.0629683959085326E-2</v>
      </c>
      <c r="J82" s="94" t="s">
        <v>75</v>
      </c>
      <c r="K82" s="196">
        <v>12.45</v>
      </c>
    </row>
    <row r="83" spans="1:11" s="95" customFormat="1" ht="31.5" customHeight="1">
      <c r="A83" s="174" t="s">
        <v>633</v>
      </c>
      <c r="B83" s="142" t="s">
        <v>496</v>
      </c>
      <c r="C83" s="22" t="s">
        <v>497</v>
      </c>
      <c r="D83" s="23" t="s">
        <v>0</v>
      </c>
      <c r="E83" s="24">
        <f>415.1+415.34+65.48+11.74+125.99</f>
        <v>1033.6500000000001</v>
      </c>
      <c r="F83" s="24">
        <f t="shared" si="24"/>
        <v>45.62</v>
      </c>
      <c r="G83" s="24">
        <f t="shared" si="25"/>
        <v>56.18</v>
      </c>
      <c r="H83" s="24">
        <f t="shared" si="26"/>
        <v>58070.46</v>
      </c>
      <c r="I83" s="143">
        <f t="shared" si="27"/>
        <v>2.4411035570477094E-2</v>
      </c>
      <c r="J83" s="94" t="s">
        <v>75</v>
      </c>
      <c r="K83" s="196">
        <v>53.67</v>
      </c>
    </row>
    <row r="84" spans="1:11" s="95" customFormat="1" ht="47.25">
      <c r="A84" s="174" t="s">
        <v>634</v>
      </c>
      <c r="B84" s="142" t="s">
        <v>498</v>
      </c>
      <c r="C84" s="22" t="s">
        <v>499</v>
      </c>
      <c r="D84" s="23" t="s">
        <v>14</v>
      </c>
      <c r="E84" s="24">
        <f>15.1+29.11</f>
        <v>44.21</v>
      </c>
      <c r="F84" s="24">
        <f t="shared" si="24"/>
        <v>433.76</v>
      </c>
      <c r="G84" s="24">
        <f t="shared" si="25"/>
        <v>534.17999999999995</v>
      </c>
      <c r="H84" s="24">
        <f t="shared" si="26"/>
        <v>23616.1</v>
      </c>
      <c r="I84" s="143">
        <f t="shared" si="27"/>
        <v>9.9274821851926785E-3</v>
      </c>
      <c r="J84" s="94" t="s">
        <v>75</v>
      </c>
      <c r="K84" s="196">
        <v>510.3</v>
      </c>
    </row>
    <row r="85" spans="1:11" s="95" customFormat="1" ht="47.25">
      <c r="A85" s="174" t="s">
        <v>635</v>
      </c>
      <c r="B85" s="142" t="s">
        <v>500</v>
      </c>
      <c r="C85" s="22" t="s">
        <v>501</v>
      </c>
      <c r="D85" s="23" t="s">
        <v>14</v>
      </c>
      <c r="E85" s="24">
        <v>15.69</v>
      </c>
      <c r="F85" s="24">
        <f t="shared" si="24"/>
        <v>485.8</v>
      </c>
      <c r="G85" s="24">
        <f t="shared" si="25"/>
        <v>598.26</v>
      </c>
      <c r="H85" s="24">
        <f t="shared" si="26"/>
        <v>9386.7000000000007</v>
      </c>
      <c r="I85" s="143">
        <f t="shared" si="27"/>
        <v>3.9458800152331729E-3</v>
      </c>
      <c r="J85" s="94" t="s">
        <v>75</v>
      </c>
      <c r="K85" s="196">
        <v>571.53</v>
      </c>
    </row>
    <row r="86" spans="1:11" s="95" customFormat="1" ht="31.5">
      <c r="A86" s="174" t="s">
        <v>636</v>
      </c>
      <c r="B86" s="142" t="s">
        <v>537</v>
      </c>
      <c r="C86" s="22" t="s">
        <v>50</v>
      </c>
      <c r="D86" s="23" t="s">
        <v>9</v>
      </c>
      <c r="E86" s="24">
        <f>ROUND(((E84+E85)/7),0)</f>
        <v>9</v>
      </c>
      <c r="F86" s="24">
        <f t="shared" si="24"/>
        <v>84.47</v>
      </c>
      <c r="G86" s="24">
        <f t="shared" si="25"/>
        <v>104.02</v>
      </c>
      <c r="H86" s="24">
        <f t="shared" si="26"/>
        <v>936.18</v>
      </c>
      <c r="I86" s="143">
        <f t="shared" si="27"/>
        <v>3.9354128209711522E-4</v>
      </c>
      <c r="J86" s="94" t="s">
        <v>75</v>
      </c>
      <c r="K86" s="196">
        <v>99.38</v>
      </c>
    </row>
    <row r="87" spans="1:11" s="95" customFormat="1" ht="47.25">
      <c r="A87" s="174" t="s">
        <v>637</v>
      </c>
      <c r="B87" s="142" t="s">
        <v>502</v>
      </c>
      <c r="C87" s="22" t="s">
        <v>503</v>
      </c>
      <c r="D87" s="23" t="s">
        <v>127</v>
      </c>
      <c r="E87" s="24">
        <f>218.29+456.24</f>
        <v>674.53</v>
      </c>
      <c r="F87" s="24">
        <f t="shared" si="24"/>
        <v>9.31</v>
      </c>
      <c r="G87" s="24">
        <f t="shared" si="25"/>
        <v>11.47</v>
      </c>
      <c r="H87" s="24">
        <f t="shared" si="26"/>
        <v>7736.86</v>
      </c>
      <c r="I87" s="143">
        <f t="shared" si="27"/>
        <v>3.2523380159861213E-3</v>
      </c>
      <c r="J87" s="94" t="s">
        <v>75</v>
      </c>
      <c r="K87" s="196">
        <v>10.95</v>
      </c>
    </row>
    <row r="88" spans="1:11" s="95" customFormat="1">
      <c r="A88" s="197"/>
      <c r="B88" s="36"/>
      <c r="C88" s="37" t="s">
        <v>102</v>
      </c>
      <c r="D88" s="36"/>
      <c r="E88" s="38"/>
      <c r="F88" s="39"/>
      <c r="G88" s="40"/>
      <c r="H88" s="25">
        <f>ROUND(SUM(H82:H87),2)</f>
        <v>172610.06</v>
      </c>
      <c r="I88" s="96">
        <f t="shared" si="27"/>
        <v>7.255996102807151E-2</v>
      </c>
      <c r="J88" s="192"/>
      <c r="K88" s="184"/>
    </row>
    <row r="89" spans="1:11" s="223" customFormat="1" ht="9.9499999999999993" customHeight="1">
      <c r="A89" s="115"/>
      <c r="B89" s="116"/>
      <c r="C89" s="116"/>
      <c r="D89" s="116"/>
      <c r="E89" s="117"/>
      <c r="F89" s="117"/>
      <c r="G89" s="117"/>
      <c r="H89" s="117"/>
      <c r="I89" s="118"/>
      <c r="J89" s="145"/>
      <c r="K89" s="185"/>
    </row>
    <row r="90" spans="1:11" s="223" customFormat="1">
      <c r="A90" s="177">
        <v>6</v>
      </c>
      <c r="B90" s="221"/>
      <c r="C90" s="37" t="s">
        <v>533</v>
      </c>
      <c r="D90" s="217"/>
      <c r="E90" s="218"/>
      <c r="F90" s="45"/>
      <c r="G90" s="218"/>
      <c r="H90" s="45"/>
      <c r="I90" s="9"/>
      <c r="J90" s="222"/>
      <c r="K90" s="186"/>
    </row>
    <row r="91" spans="1:11" s="95" customFormat="1">
      <c r="A91" s="174" t="s">
        <v>707</v>
      </c>
      <c r="B91" s="142" t="s">
        <v>494</v>
      </c>
      <c r="C91" s="22" t="s">
        <v>495</v>
      </c>
      <c r="D91" s="23" t="s">
        <v>15</v>
      </c>
      <c r="E91" s="24">
        <f>1340.55+718+1291.6+(0.57*(2335+626))</f>
        <v>5037.92</v>
      </c>
      <c r="F91" s="24">
        <f t="shared" ref="F91:F92" si="28">ROUND(K91*(1-$K$9),2)</f>
        <v>10.58</v>
      </c>
      <c r="G91" s="24">
        <f t="shared" ref="G91:G92" si="29">ROUND(F91*(IF(J91="O",(1+$E$9),IF(J91="E",(1+$E$18),(1+$E$26)))),2)</f>
        <v>13.03</v>
      </c>
      <c r="H91" s="24">
        <f t="shared" ref="H91:H92" si="30">ROUND((E91*G91),2)</f>
        <v>65644.100000000006</v>
      </c>
      <c r="I91" s="143">
        <f t="shared" ref="I91:I105" si="31">H91/$H$395</f>
        <v>2.7594760917891051E-2</v>
      </c>
      <c r="J91" s="94" t="s">
        <v>75</v>
      </c>
      <c r="K91" s="183">
        <v>12.45</v>
      </c>
    </row>
    <row r="92" spans="1:11" s="95" customFormat="1" ht="31.5">
      <c r="A92" s="174" t="s">
        <v>708</v>
      </c>
      <c r="B92" s="142" t="s">
        <v>496</v>
      </c>
      <c r="C92" s="22" t="s">
        <v>497</v>
      </c>
      <c r="D92" s="23" t="s">
        <v>0</v>
      </c>
      <c r="E92" s="24">
        <f>113.12+91.2+110.84</f>
        <v>315.15999999999997</v>
      </c>
      <c r="F92" s="24">
        <f t="shared" si="28"/>
        <v>45.62</v>
      </c>
      <c r="G92" s="24">
        <f t="shared" si="29"/>
        <v>56.18</v>
      </c>
      <c r="H92" s="24">
        <f t="shared" si="30"/>
        <v>17705.689999999999</v>
      </c>
      <c r="I92" s="143">
        <f t="shared" si="31"/>
        <v>7.4429275812494091E-3</v>
      </c>
      <c r="J92" s="94" t="s">
        <v>75</v>
      </c>
      <c r="K92" s="183">
        <v>53.67</v>
      </c>
    </row>
    <row r="93" spans="1:11" s="95" customFormat="1" ht="31.5">
      <c r="A93" s="174" t="s">
        <v>709</v>
      </c>
      <c r="B93" s="142" t="s">
        <v>128</v>
      </c>
      <c r="C93" s="22" t="s">
        <v>129</v>
      </c>
      <c r="D93" s="23" t="s">
        <v>14</v>
      </c>
      <c r="E93" s="24">
        <v>25.6</v>
      </c>
      <c r="F93" s="24">
        <f t="shared" ref="F93:F103" si="32">ROUND(K93*(1-$K$9),2)</f>
        <v>9.67</v>
      </c>
      <c r="G93" s="24">
        <f t="shared" ref="G93:G103" si="33">ROUND(F93*(IF(J93="O",(1+$E$9),IF(J93="E",(1+$E$18),(1+$E$26)))),2)</f>
        <v>11.91</v>
      </c>
      <c r="H93" s="24">
        <f t="shared" ref="H93:H103" si="34">ROUND((E93*G93),2)</f>
        <v>304.89999999999998</v>
      </c>
      <c r="I93" s="143">
        <f t="shared" si="31"/>
        <v>1.281705835538149E-4</v>
      </c>
      <c r="J93" s="94" t="s">
        <v>75</v>
      </c>
      <c r="K93" s="196">
        <v>11.38</v>
      </c>
    </row>
    <row r="94" spans="1:11" s="95" customFormat="1" ht="31.5">
      <c r="A94" s="174" t="s">
        <v>710</v>
      </c>
      <c r="B94" s="142" t="s">
        <v>130</v>
      </c>
      <c r="C94" s="22" t="s">
        <v>131</v>
      </c>
      <c r="D94" s="23" t="s">
        <v>14</v>
      </c>
      <c r="E94" s="24">
        <v>6.88</v>
      </c>
      <c r="F94" s="24">
        <f t="shared" si="32"/>
        <v>47.05</v>
      </c>
      <c r="G94" s="24">
        <f t="shared" si="33"/>
        <v>57.94</v>
      </c>
      <c r="H94" s="24">
        <f t="shared" si="34"/>
        <v>398.63</v>
      </c>
      <c r="I94" s="143">
        <f t="shared" si="31"/>
        <v>1.6757179311924314E-4</v>
      </c>
      <c r="J94" s="94" t="s">
        <v>75</v>
      </c>
      <c r="K94" s="196">
        <v>55.35</v>
      </c>
    </row>
    <row r="95" spans="1:11" s="95" customFormat="1">
      <c r="A95" s="174" t="s">
        <v>711</v>
      </c>
      <c r="B95" s="142" t="s">
        <v>132</v>
      </c>
      <c r="C95" s="22" t="s">
        <v>133</v>
      </c>
      <c r="D95" s="23" t="s">
        <v>0</v>
      </c>
      <c r="E95" s="24">
        <f>55*0.3</f>
        <v>16.5</v>
      </c>
      <c r="F95" s="24">
        <f t="shared" si="32"/>
        <v>15.91</v>
      </c>
      <c r="G95" s="24">
        <f t="shared" si="33"/>
        <v>19.59</v>
      </c>
      <c r="H95" s="24">
        <f t="shared" si="34"/>
        <v>323.24</v>
      </c>
      <c r="I95" s="143">
        <f t="shared" si="31"/>
        <v>1.3588015555242745E-4</v>
      </c>
      <c r="J95" s="94" t="s">
        <v>75</v>
      </c>
      <c r="K95" s="196">
        <v>18.72</v>
      </c>
    </row>
    <row r="96" spans="1:11" s="95" customFormat="1">
      <c r="A96" s="174" t="s">
        <v>712</v>
      </c>
      <c r="B96" s="142" t="s">
        <v>134</v>
      </c>
      <c r="C96" s="22" t="s">
        <v>16</v>
      </c>
      <c r="D96" s="23" t="s">
        <v>14</v>
      </c>
      <c r="E96" s="24">
        <v>4.88</v>
      </c>
      <c r="F96" s="24">
        <f t="shared" si="32"/>
        <v>47.05</v>
      </c>
      <c r="G96" s="24">
        <f t="shared" si="33"/>
        <v>57.94</v>
      </c>
      <c r="H96" s="24">
        <f t="shared" si="34"/>
        <v>282.75</v>
      </c>
      <c r="I96" s="143">
        <f t="shared" si="31"/>
        <v>1.1885940472233901E-4</v>
      </c>
      <c r="J96" s="94" t="s">
        <v>75</v>
      </c>
      <c r="K96" s="196">
        <v>55.35</v>
      </c>
    </row>
    <row r="97" spans="1:11" s="95" customFormat="1">
      <c r="A97" s="174" t="s">
        <v>713</v>
      </c>
      <c r="B97" s="142" t="s">
        <v>135</v>
      </c>
      <c r="C97" s="22" t="s">
        <v>136</v>
      </c>
      <c r="D97" s="23" t="s">
        <v>9</v>
      </c>
      <c r="E97" s="24">
        <f>24+34</f>
        <v>58</v>
      </c>
      <c r="F97" s="24">
        <f t="shared" si="32"/>
        <v>39.36</v>
      </c>
      <c r="G97" s="24">
        <f t="shared" si="33"/>
        <v>48.47</v>
      </c>
      <c r="H97" s="24">
        <f t="shared" si="34"/>
        <v>2811.26</v>
      </c>
      <c r="I97" s="143">
        <f t="shared" si="31"/>
        <v>1.1817672506444661E-3</v>
      </c>
      <c r="J97" s="94" t="s">
        <v>75</v>
      </c>
      <c r="K97" s="196">
        <v>46.31</v>
      </c>
    </row>
    <row r="98" spans="1:11" s="95" customFormat="1" ht="31.5">
      <c r="A98" s="174" t="s">
        <v>714</v>
      </c>
      <c r="B98" s="142" t="s">
        <v>921</v>
      </c>
      <c r="C98" s="22" t="s">
        <v>922</v>
      </c>
      <c r="D98" s="23" t="s">
        <v>17</v>
      </c>
      <c r="E98" s="24">
        <f>0.8*(510+360)</f>
        <v>696</v>
      </c>
      <c r="F98" s="24">
        <f t="shared" si="32"/>
        <v>32.92</v>
      </c>
      <c r="G98" s="24">
        <f t="shared" si="33"/>
        <v>40.54</v>
      </c>
      <c r="H98" s="24">
        <f t="shared" si="34"/>
        <v>28215.84</v>
      </c>
      <c r="I98" s="143">
        <f t="shared" si="31"/>
        <v>1.1861071427553535E-2</v>
      </c>
      <c r="J98" s="94" t="s">
        <v>75</v>
      </c>
      <c r="K98" s="196">
        <v>38.729999999999997</v>
      </c>
    </row>
    <row r="99" spans="1:11" s="95" customFormat="1" ht="47.25">
      <c r="A99" s="174" t="s">
        <v>715</v>
      </c>
      <c r="B99" s="142" t="s">
        <v>140</v>
      </c>
      <c r="C99" s="22" t="s">
        <v>141</v>
      </c>
      <c r="D99" s="23" t="s">
        <v>14</v>
      </c>
      <c r="E99" s="24">
        <f>((22.44*2)+31.68)*0.8</f>
        <v>61.248000000000005</v>
      </c>
      <c r="F99" s="24">
        <f t="shared" si="32"/>
        <v>405.82</v>
      </c>
      <c r="G99" s="24">
        <f t="shared" si="33"/>
        <v>499.77</v>
      </c>
      <c r="H99" s="24">
        <f t="shared" si="34"/>
        <v>30609.91</v>
      </c>
      <c r="I99" s="143">
        <f t="shared" si="31"/>
        <v>1.2867464831845702E-2</v>
      </c>
      <c r="J99" s="94" t="s">
        <v>75</v>
      </c>
      <c r="K99" s="196">
        <v>477.43</v>
      </c>
    </row>
    <row r="100" spans="1:11" s="95" customFormat="1" ht="47.25">
      <c r="A100" s="174" t="s">
        <v>716</v>
      </c>
      <c r="B100" s="142" t="s">
        <v>142</v>
      </c>
      <c r="C100" s="22" t="s">
        <v>143</v>
      </c>
      <c r="D100" s="23" t="s">
        <v>14</v>
      </c>
      <c r="E100" s="24">
        <f>13.23+7.6+4.08+1.36+9.18</f>
        <v>35.449999999999996</v>
      </c>
      <c r="F100" s="24">
        <f t="shared" si="32"/>
        <v>410.62</v>
      </c>
      <c r="G100" s="24">
        <f t="shared" si="33"/>
        <v>505.68</v>
      </c>
      <c r="H100" s="24">
        <f t="shared" si="34"/>
        <v>17926.36</v>
      </c>
      <c r="I100" s="143">
        <f t="shared" si="31"/>
        <v>7.5356904630887681E-3</v>
      </c>
      <c r="J100" s="94" t="s">
        <v>75</v>
      </c>
      <c r="K100" s="196">
        <v>483.08</v>
      </c>
    </row>
    <row r="101" spans="1:11" s="95" customFormat="1" ht="31.5">
      <c r="A101" s="174" t="s">
        <v>717</v>
      </c>
      <c r="B101" s="142" t="s">
        <v>492</v>
      </c>
      <c r="C101" s="22" t="s">
        <v>493</v>
      </c>
      <c r="D101" s="23" t="s">
        <v>14</v>
      </c>
      <c r="E101" s="24">
        <v>5.5</v>
      </c>
      <c r="F101" s="24">
        <f t="shared" si="32"/>
        <v>351.12</v>
      </c>
      <c r="G101" s="24">
        <f t="shared" si="33"/>
        <v>432.4</v>
      </c>
      <c r="H101" s="24">
        <f t="shared" si="34"/>
        <v>2378.1999999999998</v>
      </c>
      <c r="I101" s="143">
        <f t="shared" si="31"/>
        <v>9.9972214433480667E-4</v>
      </c>
      <c r="J101" s="94" t="s">
        <v>75</v>
      </c>
      <c r="K101" s="196">
        <v>413.08</v>
      </c>
    </row>
    <row r="102" spans="1:11" s="95" customFormat="1" ht="31.5">
      <c r="A102" s="174" t="s">
        <v>718</v>
      </c>
      <c r="B102" s="142" t="s">
        <v>537</v>
      </c>
      <c r="C102" s="22" t="s">
        <v>50</v>
      </c>
      <c r="D102" s="23" t="s">
        <v>9</v>
      </c>
      <c r="E102" s="24">
        <v>12</v>
      </c>
      <c r="F102" s="24">
        <f t="shared" si="32"/>
        <v>84.47</v>
      </c>
      <c r="G102" s="24">
        <f t="shared" si="33"/>
        <v>104.02</v>
      </c>
      <c r="H102" s="24">
        <f t="shared" si="34"/>
        <v>1248.24</v>
      </c>
      <c r="I102" s="143">
        <f t="shared" si="31"/>
        <v>5.2472170946282033E-4</v>
      </c>
      <c r="J102" s="94" t="s">
        <v>75</v>
      </c>
      <c r="K102" s="196">
        <v>99.38</v>
      </c>
    </row>
    <row r="103" spans="1:11" s="239" customFormat="1" ht="63">
      <c r="A103" s="174" t="s">
        <v>719</v>
      </c>
      <c r="B103" s="233" t="s">
        <v>720</v>
      </c>
      <c r="C103" s="234" t="s">
        <v>721</v>
      </c>
      <c r="D103" s="235" t="s">
        <v>0</v>
      </c>
      <c r="E103" s="236">
        <v>155.91</v>
      </c>
      <c r="F103" s="236">
        <f t="shared" si="32"/>
        <v>123.28</v>
      </c>
      <c r="G103" s="236">
        <f t="shared" si="33"/>
        <v>151.82</v>
      </c>
      <c r="H103" s="236">
        <f t="shared" si="34"/>
        <v>23670.26</v>
      </c>
      <c r="I103" s="143">
        <f t="shared" si="31"/>
        <v>9.9502493836356922E-3</v>
      </c>
      <c r="J103" s="237" t="s">
        <v>75</v>
      </c>
      <c r="K103" s="238">
        <v>145.04</v>
      </c>
    </row>
    <row r="104" spans="1:11" s="95" customFormat="1" ht="31.5">
      <c r="A104" s="174" t="s">
        <v>722</v>
      </c>
      <c r="B104" s="142" t="s">
        <v>540</v>
      </c>
      <c r="C104" s="22" t="s">
        <v>541</v>
      </c>
      <c r="D104" s="23" t="s">
        <v>0</v>
      </c>
      <c r="E104" s="24">
        <f>155.91*1.15</f>
        <v>179.29649999999998</v>
      </c>
      <c r="F104" s="24">
        <f t="shared" ref="F104" si="35">ROUND(K104*(1-$K$9),2)</f>
        <v>37.479999999999997</v>
      </c>
      <c r="G104" s="24">
        <f t="shared" ref="G104" si="36">ROUND(F104*(IF(J104="O",(1+$E$9),IF(J104="E",(1+$E$18),(1+$E$26)))),2)</f>
        <v>46.16</v>
      </c>
      <c r="H104" s="24">
        <f t="shared" ref="H104" si="37">ROUND((E104*G104),2)</f>
        <v>8276.33</v>
      </c>
      <c r="I104" s="143">
        <f t="shared" si="31"/>
        <v>3.479114613919137E-3</v>
      </c>
      <c r="J104" s="94" t="s">
        <v>75</v>
      </c>
      <c r="K104" s="183">
        <v>44.09</v>
      </c>
    </row>
    <row r="105" spans="1:11" s="95" customFormat="1">
      <c r="A105" s="35"/>
      <c r="B105" s="36"/>
      <c r="C105" s="37" t="s">
        <v>103</v>
      </c>
      <c r="D105" s="36"/>
      <c r="E105" s="38"/>
      <c r="F105" s="39"/>
      <c r="G105" s="40"/>
      <c r="H105" s="25">
        <f>ROUND(SUM(H91:H104),2)</f>
        <v>199795.71</v>
      </c>
      <c r="I105" s="96">
        <f t="shared" si="31"/>
        <v>8.398797226057321E-2</v>
      </c>
      <c r="J105" s="192"/>
      <c r="K105" s="184"/>
    </row>
    <row r="106" spans="1:11" s="95" customFormat="1" ht="9.9499999999999993" customHeight="1">
      <c r="A106" s="115"/>
      <c r="B106" s="116"/>
      <c r="C106" s="116"/>
      <c r="D106" s="116"/>
      <c r="E106" s="117"/>
      <c r="F106" s="117"/>
      <c r="G106" s="117"/>
      <c r="H106" s="117"/>
      <c r="I106" s="118"/>
      <c r="J106" s="145"/>
      <c r="K106" s="185"/>
    </row>
    <row r="107" spans="1:11" s="95" customFormat="1">
      <c r="A107" s="177">
        <v>7</v>
      </c>
      <c r="B107" s="221"/>
      <c r="C107" s="37" t="s">
        <v>19</v>
      </c>
      <c r="D107" s="217"/>
      <c r="E107" s="218"/>
      <c r="F107" s="45"/>
      <c r="G107" s="218"/>
      <c r="H107" s="45"/>
      <c r="I107" s="9"/>
      <c r="J107" s="222"/>
      <c r="K107" s="186"/>
    </row>
    <row r="108" spans="1:11" s="95" customFormat="1" ht="47.25">
      <c r="A108" s="174" t="s">
        <v>734</v>
      </c>
      <c r="B108" s="142" t="s">
        <v>144</v>
      </c>
      <c r="C108" s="22" t="s">
        <v>145</v>
      </c>
      <c r="D108" s="23" t="s">
        <v>0</v>
      </c>
      <c r="E108" s="24">
        <v>2078.88</v>
      </c>
      <c r="F108" s="24">
        <f t="shared" ref="F108:F113" si="38">ROUND(K108*(1-$K$9),2)</f>
        <v>46</v>
      </c>
      <c r="G108" s="24">
        <f t="shared" ref="G108:G113" si="39">ROUND(F108*(IF(J108="O",(1+$E$9),IF(J108="E",(1+$E$18),(1+$E$26)))),2)</f>
        <v>56.65</v>
      </c>
      <c r="H108" s="24">
        <f t="shared" ref="H108:H113" si="40">ROUND((E108*G108),2)</f>
        <v>117768.55</v>
      </c>
      <c r="I108" s="143">
        <f t="shared" ref="I108:I118" si="41">H108/$H$395</f>
        <v>4.950627673921492E-2</v>
      </c>
      <c r="J108" s="94" t="s">
        <v>75</v>
      </c>
      <c r="K108" s="196">
        <v>54.12</v>
      </c>
    </row>
    <row r="109" spans="1:11" s="95" customFormat="1" ht="47.25">
      <c r="A109" s="174" t="s">
        <v>735</v>
      </c>
      <c r="B109" s="142" t="s">
        <v>89</v>
      </c>
      <c r="C109" s="22" t="s">
        <v>146</v>
      </c>
      <c r="D109" s="23" t="s">
        <v>17</v>
      </c>
      <c r="E109" s="24">
        <v>599.98</v>
      </c>
      <c r="F109" s="24">
        <f t="shared" si="38"/>
        <v>4.49</v>
      </c>
      <c r="G109" s="24">
        <f t="shared" si="39"/>
        <v>5.53</v>
      </c>
      <c r="H109" s="24">
        <f t="shared" si="40"/>
        <v>3317.89</v>
      </c>
      <c r="I109" s="143">
        <f t="shared" si="41"/>
        <v>1.3947389224905442E-3</v>
      </c>
      <c r="J109" s="94" t="s">
        <v>75</v>
      </c>
      <c r="K109" s="196">
        <v>5.28</v>
      </c>
    </row>
    <row r="110" spans="1:11" s="95" customFormat="1" ht="63">
      <c r="A110" s="174" t="s">
        <v>736</v>
      </c>
      <c r="B110" s="142" t="s">
        <v>147</v>
      </c>
      <c r="C110" s="22" t="s">
        <v>148</v>
      </c>
      <c r="D110" s="23" t="s">
        <v>14</v>
      </c>
      <c r="E110" s="24">
        <v>3.42</v>
      </c>
      <c r="F110" s="24">
        <f t="shared" si="38"/>
        <v>2258.06</v>
      </c>
      <c r="G110" s="24">
        <f t="shared" si="39"/>
        <v>2780.8</v>
      </c>
      <c r="H110" s="24">
        <f t="shared" si="40"/>
        <v>9510.34</v>
      </c>
      <c r="I110" s="143">
        <f t="shared" si="41"/>
        <v>3.9978544689904492E-3</v>
      </c>
      <c r="J110" s="94" t="s">
        <v>75</v>
      </c>
      <c r="K110" s="196">
        <v>2656.54</v>
      </c>
    </row>
    <row r="111" spans="1:11" s="95" customFormat="1" ht="63">
      <c r="A111" s="174" t="s">
        <v>737</v>
      </c>
      <c r="B111" s="142" t="s">
        <v>149</v>
      </c>
      <c r="C111" s="22" t="s">
        <v>150</v>
      </c>
      <c r="D111" s="23" t="s">
        <v>14</v>
      </c>
      <c r="E111" s="24">
        <v>3.42</v>
      </c>
      <c r="F111" s="24">
        <f t="shared" si="38"/>
        <v>2258.06</v>
      </c>
      <c r="G111" s="24">
        <f t="shared" si="39"/>
        <v>2780.8</v>
      </c>
      <c r="H111" s="24">
        <f t="shared" si="40"/>
        <v>9510.34</v>
      </c>
      <c r="I111" s="143">
        <f t="shared" si="41"/>
        <v>3.9978544689904492E-3</v>
      </c>
      <c r="J111" s="94" t="s">
        <v>75</v>
      </c>
      <c r="K111" s="196">
        <v>2656.54</v>
      </c>
    </row>
    <row r="112" spans="1:11" s="95" customFormat="1" ht="63">
      <c r="A112" s="174" t="s">
        <v>738</v>
      </c>
      <c r="B112" s="142" t="s">
        <v>151</v>
      </c>
      <c r="C112" s="22" t="s">
        <v>152</v>
      </c>
      <c r="D112" s="23" t="s">
        <v>14</v>
      </c>
      <c r="E112" s="24">
        <v>2.81</v>
      </c>
      <c r="F112" s="24">
        <f t="shared" si="38"/>
        <v>2075.09</v>
      </c>
      <c r="G112" s="24">
        <f t="shared" si="39"/>
        <v>2555.4699999999998</v>
      </c>
      <c r="H112" s="24">
        <f t="shared" si="40"/>
        <v>7180.87</v>
      </c>
      <c r="I112" s="143">
        <f t="shared" si="41"/>
        <v>3.0186169180848894E-3</v>
      </c>
      <c r="J112" s="94" t="s">
        <v>75</v>
      </c>
      <c r="K112" s="196">
        <v>2441.2800000000002</v>
      </c>
    </row>
    <row r="113" spans="1:11" s="95" customFormat="1" ht="31.5">
      <c r="A113" s="174" t="s">
        <v>739</v>
      </c>
      <c r="B113" s="142" t="s">
        <v>153</v>
      </c>
      <c r="C113" s="22" t="s">
        <v>22</v>
      </c>
      <c r="D113" s="23" t="s">
        <v>0</v>
      </c>
      <c r="E113" s="24">
        <v>20.54</v>
      </c>
      <c r="F113" s="24">
        <f t="shared" si="38"/>
        <v>487.24</v>
      </c>
      <c r="G113" s="24">
        <f t="shared" si="39"/>
        <v>600.04</v>
      </c>
      <c r="H113" s="24">
        <f t="shared" si="40"/>
        <v>12324.82</v>
      </c>
      <c r="I113" s="143">
        <f t="shared" si="41"/>
        <v>5.1809753086117707E-3</v>
      </c>
      <c r="J113" s="94" t="s">
        <v>75</v>
      </c>
      <c r="K113" s="196">
        <v>573.22</v>
      </c>
    </row>
    <row r="114" spans="1:11" s="95" customFormat="1" ht="63">
      <c r="A114" s="174" t="s">
        <v>740</v>
      </c>
      <c r="B114" s="142" t="s">
        <v>508</v>
      </c>
      <c r="C114" s="22" t="s">
        <v>509</v>
      </c>
      <c r="D114" s="23" t="s">
        <v>17</v>
      </c>
      <c r="E114" s="24">
        <f>90.7+7+463.2+112.2+55.8+116.65</f>
        <v>845.55</v>
      </c>
      <c r="F114" s="24">
        <f t="shared" ref="F114:F117" si="42">ROUND(K114*(1-$K$9),2)</f>
        <v>1.76</v>
      </c>
      <c r="G114" s="24">
        <f t="shared" ref="G114:G117" si="43">ROUND(F114*(IF(J114="O",(1+$E$9),IF(J114="E",(1+$E$18),(1+$E$26)))),2)</f>
        <v>2.17</v>
      </c>
      <c r="H114" s="24">
        <f t="shared" ref="H114:H117" si="44">ROUND((E114*G114),2)</f>
        <v>1834.84</v>
      </c>
      <c r="I114" s="143">
        <f t="shared" si="41"/>
        <v>7.7131031002912996E-4</v>
      </c>
      <c r="J114" s="94" t="s">
        <v>75</v>
      </c>
      <c r="K114" s="196">
        <v>2.0699999999999998</v>
      </c>
    </row>
    <row r="115" spans="1:11" s="95" customFormat="1" ht="63">
      <c r="A115" s="174" t="s">
        <v>741</v>
      </c>
      <c r="B115" s="142" t="s">
        <v>510</v>
      </c>
      <c r="C115" s="22" t="s">
        <v>511</v>
      </c>
      <c r="D115" s="23" t="s">
        <v>17</v>
      </c>
      <c r="E115" s="24">
        <f>39+25</f>
        <v>64</v>
      </c>
      <c r="F115" s="24">
        <f t="shared" si="42"/>
        <v>2.23</v>
      </c>
      <c r="G115" s="24">
        <f t="shared" si="43"/>
        <v>2.75</v>
      </c>
      <c r="H115" s="24">
        <f t="shared" si="44"/>
        <v>176</v>
      </c>
      <c r="I115" s="143">
        <f t="shared" si="41"/>
        <v>7.398498755484232E-5</v>
      </c>
      <c r="J115" s="94" t="s">
        <v>75</v>
      </c>
      <c r="K115" s="196">
        <v>2.62</v>
      </c>
    </row>
    <row r="116" spans="1:11" s="95" customFormat="1" ht="47.25">
      <c r="A116" s="174" t="s">
        <v>742</v>
      </c>
      <c r="B116" s="142" t="s">
        <v>512</v>
      </c>
      <c r="C116" s="22" t="s">
        <v>513</v>
      </c>
      <c r="D116" s="23" t="s">
        <v>17</v>
      </c>
      <c r="E116" s="24">
        <f>E114</f>
        <v>845.55</v>
      </c>
      <c r="F116" s="24">
        <f t="shared" si="42"/>
        <v>2.44</v>
      </c>
      <c r="G116" s="24">
        <f t="shared" si="43"/>
        <v>3</v>
      </c>
      <c r="H116" s="24">
        <f t="shared" si="44"/>
        <v>2536.65</v>
      </c>
      <c r="I116" s="143">
        <f t="shared" si="41"/>
        <v>1.0663296515965384E-3</v>
      </c>
      <c r="J116" s="94" t="s">
        <v>75</v>
      </c>
      <c r="K116" s="196">
        <v>2.87</v>
      </c>
    </row>
    <row r="117" spans="1:11" s="95" customFormat="1" ht="47.25">
      <c r="A117" s="174" t="s">
        <v>743</v>
      </c>
      <c r="B117" s="142" t="s">
        <v>514</v>
      </c>
      <c r="C117" s="22" t="s">
        <v>515</v>
      </c>
      <c r="D117" s="23" t="s">
        <v>17</v>
      </c>
      <c r="E117" s="24">
        <f>E115</f>
        <v>64</v>
      </c>
      <c r="F117" s="24">
        <f t="shared" si="42"/>
        <v>3.8</v>
      </c>
      <c r="G117" s="24">
        <f t="shared" si="43"/>
        <v>4.68</v>
      </c>
      <c r="H117" s="24">
        <f t="shared" si="44"/>
        <v>299.52</v>
      </c>
      <c r="I117" s="143">
        <f t="shared" si="41"/>
        <v>1.2590899700242256E-4</v>
      </c>
      <c r="J117" s="94" t="s">
        <v>75</v>
      </c>
      <c r="K117" s="196">
        <v>4.47</v>
      </c>
    </row>
    <row r="118" spans="1:11" s="95" customFormat="1">
      <c r="A118" s="35"/>
      <c r="B118" s="36"/>
      <c r="C118" s="37" t="s">
        <v>94</v>
      </c>
      <c r="D118" s="36"/>
      <c r="E118" s="38"/>
      <c r="F118" s="39"/>
      <c r="G118" s="40"/>
      <c r="H118" s="25">
        <f>ROUND(SUM(H108:H117),2)</f>
        <v>164459.82</v>
      </c>
      <c r="I118" s="96">
        <f t="shared" si="41"/>
        <v>6.9133850772565952E-2</v>
      </c>
      <c r="J118" s="192"/>
      <c r="K118" s="184"/>
    </row>
    <row r="119" spans="1:11" s="95" customFormat="1" ht="9.9499999999999993" customHeight="1">
      <c r="A119" s="115"/>
      <c r="B119" s="116"/>
      <c r="C119" s="116"/>
      <c r="D119" s="116"/>
      <c r="E119" s="117"/>
      <c r="F119" s="117"/>
      <c r="G119" s="117"/>
      <c r="H119" s="117"/>
      <c r="I119" s="118"/>
      <c r="J119" s="192"/>
      <c r="K119" s="184"/>
    </row>
    <row r="120" spans="1:11" s="95" customFormat="1">
      <c r="A120" s="177">
        <v>8</v>
      </c>
      <c r="B120" s="221"/>
      <c r="C120" s="37" t="s">
        <v>20</v>
      </c>
      <c r="D120" s="217"/>
      <c r="E120" s="218"/>
      <c r="F120" s="45"/>
      <c r="G120" s="218"/>
      <c r="H120" s="45"/>
      <c r="I120" s="9"/>
      <c r="J120" s="145"/>
      <c r="K120" s="185"/>
    </row>
    <row r="121" spans="1:11" s="95" customFormat="1">
      <c r="A121" s="177" t="s">
        <v>588</v>
      </c>
      <c r="B121" s="216"/>
      <c r="C121" s="37" t="s">
        <v>78</v>
      </c>
      <c r="D121" s="217"/>
      <c r="E121" s="218"/>
      <c r="F121" s="45"/>
      <c r="G121" s="218"/>
      <c r="H121" s="45"/>
      <c r="I121" s="9"/>
      <c r="J121" s="222"/>
      <c r="K121" s="186"/>
    </row>
    <row r="122" spans="1:11" s="95" customFormat="1" ht="47.25">
      <c r="A122" s="174" t="s">
        <v>588</v>
      </c>
      <c r="B122" s="142" t="s">
        <v>425</v>
      </c>
      <c r="C122" s="22" t="s">
        <v>426</v>
      </c>
      <c r="D122" s="23" t="s">
        <v>0</v>
      </c>
      <c r="E122" s="24">
        <f>2078.88*2</f>
        <v>4157.76</v>
      </c>
      <c r="F122" s="24">
        <f t="shared" ref="F122" si="45">ROUND(K122*(1-$K$9),2)</f>
        <v>6.12</v>
      </c>
      <c r="G122" s="24">
        <f t="shared" ref="G122:G125" si="46">ROUND(F122*(IF(J122="O",(1+$E$9),IF(J122="E",(1+$E$18),(1+$E$26)))),2)</f>
        <v>7.54</v>
      </c>
      <c r="H122" s="24">
        <f t="shared" ref="H122" si="47">ROUND((E122*G122),2)</f>
        <v>31349.51</v>
      </c>
      <c r="I122" s="143">
        <f>H122/$H$395</f>
        <v>1.3178369927275026E-2</v>
      </c>
      <c r="J122" s="94" t="s">
        <v>75</v>
      </c>
      <c r="K122" s="183">
        <v>7.2</v>
      </c>
    </row>
    <row r="123" spans="1:11" s="95" customFormat="1" ht="31.5">
      <c r="A123" s="174" t="s">
        <v>744</v>
      </c>
      <c r="B123" s="142" t="s">
        <v>427</v>
      </c>
      <c r="C123" s="22" t="s">
        <v>428</v>
      </c>
      <c r="D123" s="23" t="s">
        <v>0</v>
      </c>
      <c r="E123" s="24">
        <f>E125</f>
        <v>571.20000000000005</v>
      </c>
      <c r="F123" s="24">
        <f t="shared" ref="F123:F124" si="48">ROUND(K123*(1-$K$9),2)</f>
        <v>22.21</v>
      </c>
      <c r="G123" s="24">
        <f t="shared" si="46"/>
        <v>27.35</v>
      </c>
      <c r="H123" s="24">
        <f t="shared" ref="H123:H124" si="49">ROUND((E123*G123),2)</f>
        <v>15622.32</v>
      </c>
      <c r="I123" s="143">
        <f>H123/$H$395</f>
        <v>6.5671429021463877E-3</v>
      </c>
      <c r="J123" s="94" t="s">
        <v>75</v>
      </c>
      <c r="K123" s="183">
        <v>26.13</v>
      </c>
    </row>
    <row r="124" spans="1:11" s="95" customFormat="1" ht="47.25">
      <c r="A124" s="174" t="s">
        <v>745</v>
      </c>
      <c r="B124" s="142" t="s">
        <v>429</v>
      </c>
      <c r="C124" s="22" t="s">
        <v>430</v>
      </c>
      <c r="D124" s="23" t="s">
        <v>0</v>
      </c>
      <c r="E124" s="24">
        <f>E122-E123</f>
        <v>3586.5600000000004</v>
      </c>
      <c r="F124" s="24">
        <f t="shared" si="48"/>
        <v>22.87</v>
      </c>
      <c r="G124" s="24">
        <f t="shared" si="46"/>
        <v>28.16</v>
      </c>
      <c r="H124" s="24">
        <f t="shared" si="49"/>
        <v>100997.53</v>
      </c>
      <c r="I124" s="143">
        <f>H124/$H$395</f>
        <v>4.2456255682498938E-2</v>
      </c>
      <c r="J124" s="94" t="s">
        <v>75</v>
      </c>
      <c r="K124" s="183">
        <v>26.9</v>
      </c>
    </row>
    <row r="125" spans="1:11" s="95" customFormat="1" ht="47.25">
      <c r="A125" s="174" t="s">
        <v>746</v>
      </c>
      <c r="B125" s="142" t="s">
        <v>705</v>
      </c>
      <c r="C125" s="22" t="s">
        <v>706</v>
      </c>
      <c r="D125" s="23" t="s">
        <v>0</v>
      </c>
      <c r="E125" s="24">
        <f>571.2</f>
        <v>571.20000000000005</v>
      </c>
      <c r="F125" s="24">
        <f t="shared" ref="F125" si="50">ROUND(K125*(1-$K$9),2)</f>
        <v>102.81</v>
      </c>
      <c r="G125" s="24">
        <f t="shared" si="46"/>
        <v>126.61</v>
      </c>
      <c r="H125" s="24">
        <f t="shared" ref="H125" si="51">ROUND((E125*G125),2)</f>
        <v>72319.63</v>
      </c>
      <c r="I125" s="143">
        <f>H125/$H$395</f>
        <v>3.04009484404591E-2</v>
      </c>
      <c r="J125" s="94" t="s">
        <v>75</v>
      </c>
      <c r="K125" s="183">
        <v>120.95</v>
      </c>
    </row>
    <row r="126" spans="1:11" s="95" customFormat="1">
      <c r="A126" s="35"/>
      <c r="B126" s="36"/>
      <c r="C126" s="37" t="s">
        <v>11</v>
      </c>
      <c r="D126" s="36"/>
      <c r="E126" s="38"/>
      <c r="F126" s="45"/>
      <c r="G126" s="9"/>
      <c r="H126" s="25">
        <f>ROUND(SUM(H122:H125),2)</f>
        <v>220288.99</v>
      </c>
      <c r="I126" s="96">
        <f>H126/$H$395</f>
        <v>9.2602716952379455E-2</v>
      </c>
      <c r="J126" s="192"/>
      <c r="K126" s="184"/>
    </row>
    <row r="127" spans="1:11" s="95" customFormat="1" ht="9.9499999999999993" customHeight="1">
      <c r="A127" s="132"/>
      <c r="B127" s="128"/>
      <c r="C127" s="121"/>
      <c r="D127" s="120"/>
      <c r="E127" s="133"/>
      <c r="F127" s="124"/>
      <c r="G127" s="126"/>
      <c r="H127" s="124"/>
      <c r="I127" s="134"/>
      <c r="J127" s="145"/>
      <c r="K127" s="185"/>
    </row>
    <row r="128" spans="1:11" s="95" customFormat="1">
      <c r="A128" s="35"/>
      <c r="B128" s="36"/>
      <c r="C128" s="37" t="s">
        <v>104</v>
      </c>
      <c r="D128" s="36"/>
      <c r="E128" s="38"/>
      <c r="F128" s="39"/>
      <c r="G128" s="40"/>
      <c r="H128" s="25">
        <f>ROUND(H126,2)</f>
        <v>220288.99</v>
      </c>
      <c r="I128" s="96">
        <f>H128/$H$395</f>
        <v>9.2602716952379455E-2</v>
      </c>
      <c r="J128" s="192"/>
      <c r="K128" s="184"/>
    </row>
    <row r="129" spans="1:11" s="95" customFormat="1" ht="9.9499999999999993" customHeight="1">
      <c r="A129" s="115"/>
      <c r="B129" s="116"/>
      <c r="C129" s="116"/>
      <c r="D129" s="116"/>
      <c r="E129" s="117"/>
      <c r="F129" s="117"/>
      <c r="G129" s="117"/>
      <c r="H129" s="117"/>
      <c r="I129" s="118"/>
      <c r="J129" s="145"/>
      <c r="K129" s="185"/>
    </row>
    <row r="130" spans="1:11" s="95" customFormat="1">
      <c r="A130" s="177">
        <v>9</v>
      </c>
      <c r="B130" s="221"/>
      <c r="C130" s="37" t="s">
        <v>534</v>
      </c>
      <c r="D130" s="217"/>
      <c r="E130" s="218"/>
      <c r="F130" s="45"/>
      <c r="G130" s="218"/>
      <c r="H130" s="45"/>
      <c r="I130" s="9"/>
      <c r="J130" s="222"/>
      <c r="K130" s="186"/>
    </row>
    <row r="131" spans="1:11" s="95" customFormat="1" ht="31.5">
      <c r="A131" s="174" t="s">
        <v>747</v>
      </c>
      <c r="B131" s="142" t="s">
        <v>175</v>
      </c>
      <c r="C131" s="22" t="s">
        <v>176</v>
      </c>
      <c r="D131" s="23" t="s">
        <v>0</v>
      </c>
      <c r="E131" s="24">
        <f>849.49</f>
        <v>849.49</v>
      </c>
      <c r="F131" s="24">
        <f t="shared" ref="F131:F132" si="52">ROUND(K131*(1-$K$9),2)</f>
        <v>2.13</v>
      </c>
      <c r="G131" s="24">
        <f t="shared" ref="G131:G134" si="53">ROUND(F131*(IF(J131="O",(1+$E$9),IF(J131="E",(1+$E$18),(1+$E$26)))),2)</f>
        <v>2.62</v>
      </c>
      <c r="H131" s="24">
        <f t="shared" ref="H131:H132" si="54">ROUND((E131*G131),2)</f>
        <v>2225.66</v>
      </c>
      <c r="I131" s="143">
        <f t="shared" ref="I131:I142" si="55">H131/$H$395</f>
        <v>9.3559901932562699E-4</v>
      </c>
      <c r="J131" s="94" t="s">
        <v>75</v>
      </c>
      <c r="K131" s="196">
        <v>2.5099999999999998</v>
      </c>
    </row>
    <row r="132" spans="1:11" s="95" customFormat="1" ht="31.5">
      <c r="A132" s="174" t="s">
        <v>748</v>
      </c>
      <c r="B132" s="142" t="s">
        <v>177</v>
      </c>
      <c r="C132" s="22" t="s">
        <v>178</v>
      </c>
      <c r="D132" s="23" t="s">
        <v>0</v>
      </c>
      <c r="E132" s="24">
        <f>E131</f>
        <v>849.49</v>
      </c>
      <c r="F132" s="24">
        <f t="shared" si="52"/>
        <v>39</v>
      </c>
      <c r="G132" s="24">
        <f t="shared" si="53"/>
        <v>48.03</v>
      </c>
      <c r="H132" s="24">
        <f t="shared" si="54"/>
        <v>40801</v>
      </c>
      <c r="I132" s="143">
        <f t="shared" si="55"/>
        <v>1.7151485666051826E-2</v>
      </c>
      <c r="J132" s="94" t="s">
        <v>75</v>
      </c>
      <c r="K132" s="196">
        <v>45.88</v>
      </c>
    </row>
    <row r="133" spans="1:11" s="95" customFormat="1" ht="78.75">
      <c r="A133" s="174" t="s">
        <v>749</v>
      </c>
      <c r="B133" s="142" t="s">
        <v>179</v>
      </c>
      <c r="C133" s="22" t="s">
        <v>180</v>
      </c>
      <c r="D133" s="23" t="s">
        <v>0</v>
      </c>
      <c r="E133" s="24">
        <v>147.09</v>
      </c>
      <c r="F133" s="24">
        <f t="shared" ref="F133:F136" si="56">ROUND(K133*(1-$K$9),2)</f>
        <v>102.81</v>
      </c>
      <c r="G133" s="24">
        <f t="shared" si="53"/>
        <v>126.61</v>
      </c>
      <c r="H133" s="24">
        <f t="shared" ref="H133:H136" si="57">ROUND((E133*G133),2)</f>
        <v>18623.060000000001</v>
      </c>
      <c r="I133" s="143">
        <f t="shared" si="55"/>
        <v>7.8285617178016024E-3</v>
      </c>
      <c r="J133" s="94" t="s">
        <v>75</v>
      </c>
      <c r="K133" s="196">
        <v>120.95</v>
      </c>
    </row>
    <row r="134" spans="1:11" s="95" customFormat="1" ht="47.25">
      <c r="A134" s="174" t="s">
        <v>750</v>
      </c>
      <c r="B134" s="142" t="s">
        <v>181</v>
      </c>
      <c r="C134" s="22" t="s">
        <v>182</v>
      </c>
      <c r="D134" s="23" t="s">
        <v>0</v>
      </c>
      <c r="E134" s="24">
        <v>147.09</v>
      </c>
      <c r="F134" s="24">
        <f t="shared" si="56"/>
        <v>3.61</v>
      </c>
      <c r="G134" s="24">
        <f t="shared" si="53"/>
        <v>4.45</v>
      </c>
      <c r="H134" s="24">
        <f t="shared" si="57"/>
        <v>654.54999999999995</v>
      </c>
      <c r="I134" s="143">
        <f t="shared" si="55"/>
        <v>2.7515269093194341E-4</v>
      </c>
      <c r="J134" s="94" t="s">
        <v>75</v>
      </c>
      <c r="K134" s="196">
        <v>4.25</v>
      </c>
    </row>
    <row r="135" spans="1:11" s="95" customFormat="1" ht="31.5">
      <c r="A135" s="174" t="s">
        <v>751</v>
      </c>
      <c r="B135" s="142" t="s">
        <v>183</v>
      </c>
      <c r="C135" s="22" t="s">
        <v>184</v>
      </c>
      <c r="D135" s="23" t="s">
        <v>0</v>
      </c>
      <c r="E135" s="24">
        <v>702.4</v>
      </c>
      <c r="F135" s="24">
        <f t="shared" si="56"/>
        <v>20.98</v>
      </c>
      <c r="G135" s="24">
        <f t="shared" ref="G135:G141" si="58">ROUND(F135*(IF(J135="O",(1+$E$9),IF(J135="E",(1+$E$18),(1+$E$26)))),2)</f>
        <v>25.84</v>
      </c>
      <c r="H135" s="24">
        <f t="shared" si="57"/>
        <v>18150.02</v>
      </c>
      <c r="I135" s="143">
        <f t="shared" si="55"/>
        <v>7.6297102489780635E-3</v>
      </c>
      <c r="J135" s="94" t="s">
        <v>75</v>
      </c>
      <c r="K135" s="196">
        <v>24.68</v>
      </c>
    </row>
    <row r="136" spans="1:11" s="95" customFormat="1" ht="47.25">
      <c r="A136" s="174" t="s">
        <v>752</v>
      </c>
      <c r="B136" s="142" t="s">
        <v>185</v>
      </c>
      <c r="C136" s="22" t="s">
        <v>186</v>
      </c>
      <c r="D136" s="23" t="s">
        <v>0</v>
      </c>
      <c r="E136" s="24">
        <f>E135</f>
        <v>702.4</v>
      </c>
      <c r="F136" s="24">
        <f t="shared" si="56"/>
        <v>57.04</v>
      </c>
      <c r="G136" s="24">
        <f t="shared" si="58"/>
        <v>70.239999999999995</v>
      </c>
      <c r="H136" s="24">
        <f t="shared" si="57"/>
        <v>49336.58</v>
      </c>
      <c r="I136" s="143">
        <f t="shared" si="55"/>
        <v>2.0739581007377741E-2</v>
      </c>
      <c r="J136" s="94" t="s">
        <v>75</v>
      </c>
      <c r="K136" s="196">
        <v>67.099999999999994</v>
      </c>
    </row>
    <row r="137" spans="1:11" s="95" customFormat="1" ht="78.75">
      <c r="A137" s="174" t="s">
        <v>753</v>
      </c>
      <c r="B137" s="142" t="s">
        <v>187</v>
      </c>
      <c r="C137" s="22" t="s">
        <v>188</v>
      </c>
      <c r="D137" s="23" t="s">
        <v>0</v>
      </c>
      <c r="E137" s="24">
        <v>693.93</v>
      </c>
      <c r="F137" s="24">
        <f t="shared" ref="F137:F140" si="59">ROUND(K137*(1-$K$9),2)</f>
        <v>56.71</v>
      </c>
      <c r="G137" s="24">
        <f t="shared" si="58"/>
        <v>69.84</v>
      </c>
      <c r="H137" s="24">
        <f t="shared" ref="H137:H140" si="60">ROUND((E137*G137),2)</f>
        <v>48464.07</v>
      </c>
      <c r="I137" s="143">
        <f t="shared" si="55"/>
        <v>2.0372804635267083E-2</v>
      </c>
      <c r="J137" s="94" t="s">
        <v>75</v>
      </c>
      <c r="K137" s="196">
        <v>66.72</v>
      </c>
    </row>
    <row r="138" spans="1:11" s="95" customFormat="1" ht="63">
      <c r="A138" s="174" t="s">
        <v>754</v>
      </c>
      <c r="B138" s="142" t="s">
        <v>189</v>
      </c>
      <c r="C138" s="22" t="s">
        <v>190</v>
      </c>
      <c r="D138" s="23" t="s">
        <v>0</v>
      </c>
      <c r="E138" s="24">
        <v>0.69</v>
      </c>
      <c r="F138" s="24">
        <f t="shared" si="59"/>
        <v>202.37</v>
      </c>
      <c r="G138" s="24">
        <f t="shared" si="58"/>
        <v>249.22</v>
      </c>
      <c r="H138" s="24">
        <f t="shared" si="60"/>
        <v>171.96</v>
      </c>
      <c r="I138" s="143">
        <f t="shared" si="55"/>
        <v>7.228669579506072E-5</v>
      </c>
      <c r="J138" s="94" t="s">
        <v>75</v>
      </c>
      <c r="K138" s="196">
        <v>238.08</v>
      </c>
    </row>
    <row r="139" spans="1:11" s="95" customFormat="1" ht="63">
      <c r="A139" s="174" t="s">
        <v>755</v>
      </c>
      <c r="B139" s="142" t="s">
        <v>191</v>
      </c>
      <c r="C139" s="22" t="s">
        <v>192</v>
      </c>
      <c r="D139" s="23" t="s">
        <v>0</v>
      </c>
      <c r="E139" s="24">
        <v>6.21</v>
      </c>
      <c r="F139" s="24">
        <f t="shared" si="59"/>
        <v>202.42</v>
      </c>
      <c r="G139" s="24">
        <f t="shared" si="58"/>
        <v>249.28</v>
      </c>
      <c r="H139" s="24">
        <f t="shared" si="60"/>
        <v>1548.03</v>
      </c>
      <c r="I139" s="143">
        <f t="shared" si="55"/>
        <v>6.5074420616205995E-4</v>
      </c>
      <c r="J139" s="94" t="s">
        <v>75</v>
      </c>
      <c r="K139" s="196">
        <v>238.14</v>
      </c>
    </row>
    <row r="140" spans="1:11" s="95" customFormat="1" ht="47.25">
      <c r="A140" s="174" t="s">
        <v>756</v>
      </c>
      <c r="B140" s="142" t="s">
        <v>193</v>
      </c>
      <c r="C140" s="22" t="s">
        <v>194</v>
      </c>
      <c r="D140" s="23" t="s">
        <v>0</v>
      </c>
      <c r="E140" s="24">
        <v>12.7</v>
      </c>
      <c r="F140" s="24">
        <f t="shared" si="59"/>
        <v>73.58</v>
      </c>
      <c r="G140" s="24">
        <f t="shared" si="58"/>
        <v>90.61</v>
      </c>
      <c r="H140" s="24">
        <f t="shared" si="60"/>
        <v>1150.75</v>
      </c>
      <c r="I140" s="143">
        <f t="shared" si="55"/>
        <v>4.8373991152690226E-4</v>
      </c>
      <c r="J140" s="94" t="s">
        <v>75</v>
      </c>
      <c r="K140" s="196">
        <v>86.57</v>
      </c>
    </row>
    <row r="141" spans="1:11" s="95" customFormat="1" ht="31.5">
      <c r="A141" s="174" t="s">
        <v>757</v>
      </c>
      <c r="B141" s="142" t="s">
        <v>195</v>
      </c>
      <c r="C141" s="22" t="s">
        <v>196</v>
      </c>
      <c r="D141" s="23" t="s">
        <v>17</v>
      </c>
      <c r="E141" s="24">
        <v>443.48</v>
      </c>
      <c r="F141" s="24">
        <f t="shared" ref="F141" si="61">ROUND(K141*(1-$K$9),2)</f>
        <v>27.8</v>
      </c>
      <c r="G141" s="24">
        <f t="shared" si="58"/>
        <v>34.24</v>
      </c>
      <c r="H141" s="24">
        <f t="shared" ref="H141" si="62">ROUND((E141*G141),2)</f>
        <v>15184.76</v>
      </c>
      <c r="I141" s="143">
        <f t="shared" si="55"/>
        <v>6.3832061342231107E-3</v>
      </c>
      <c r="J141" s="94" t="s">
        <v>75</v>
      </c>
      <c r="K141" s="196">
        <v>32.700000000000003</v>
      </c>
    </row>
    <row r="142" spans="1:11" s="95" customFormat="1">
      <c r="A142" s="35"/>
      <c r="B142" s="36"/>
      <c r="C142" s="37" t="s">
        <v>93</v>
      </c>
      <c r="D142" s="36"/>
      <c r="E142" s="38"/>
      <c r="F142" s="39"/>
      <c r="G142" s="40"/>
      <c r="H142" s="25">
        <f>ROUND(SUM(H131:H141),2)</f>
        <v>196310.44</v>
      </c>
      <c r="I142" s="96">
        <f t="shared" si="55"/>
        <v>8.2522871933441017E-2</v>
      </c>
      <c r="J142" s="192"/>
      <c r="K142" s="184"/>
    </row>
    <row r="143" spans="1:11" s="95" customFormat="1" ht="9.9499999999999993" customHeight="1">
      <c r="A143" s="115"/>
      <c r="B143" s="116"/>
      <c r="C143" s="116"/>
      <c r="D143" s="116"/>
      <c r="E143" s="117"/>
      <c r="F143" s="117"/>
      <c r="G143" s="117"/>
      <c r="H143" s="117"/>
      <c r="I143" s="118"/>
      <c r="J143" s="145"/>
      <c r="K143" s="185"/>
    </row>
    <row r="144" spans="1:11" s="95" customFormat="1">
      <c r="A144" s="177">
        <v>10</v>
      </c>
      <c r="B144" s="221"/>
      <c r="C144" s="37" t="s">
        <v>18</v>
      </c>
      <c r="D144" s="217"/>
      <c r="E144" s="218"/>
      <c r="F144" s="45"/>
      <c r="G144" s="218"/>
      <c r="H144" s="45"/>
      <c r="I144" s="9"/>
      <c r="J144" s="222"/>
      <c r="K144" s="186"/>
    </row>
    <row r="145" spans="1:11" s="95" customFormat="1" ht="78.75">
      <c r="A145" s="174" t="s">
        <v>723</v>
      </c>
      <c r="B145" s="142" t="s">
        <v>168</v>
      </c>
      <c r="C145" s="22" t="s">
        <v>169</v>
      </c>
      <c r="D145" s="23" t="s">
        <v>15</v>
      </c>
      <c r="E145" s="24">
        <f>0.75*13083.06</f>
        <v>9812.2950000000001</v>
      </c>
      <c r="F145" s="24">
        <f t="shared" ref="F145:F148" si="63">ROUND(K145*(1-$K$9),2)</f>
        <v>17.37</v>
      </c>
      <c r="G145" s="24">
        <f t="shared" ref="G145:G148" si="64">ROUND(F145*(IF(J145="O",(1+$E$9),IF(J145="E",(1+$E$18),(1+$E$26)))),2)</f>
        <v>21.39</v>
      </c>
      <c r="H145" s="24">
        <f t="shared" ref="H145:H148" si="65">ROUND((E145*G145),2)</f>
        <v>209884.99</v>
      </c>
      <c r="I145" s="143">
        <f t="shared" ref="I145:I154" si="66">H145/$H$395</f>
        <v>8.8229195301694346E-2</v>
      </c>
      <c r="J145" s="94" t="s">
        <v>75</v>
      </c>
      <c r="K145" s="219">
        <v>20.43</v>
      </c>
    </row>
    <row r="146" spans="1:11" s="95" customFormat="1" ht="31.5">
      <c r="A146" s="174" t="s">
        <v>724</v>
      </c>
      <c r="B146" s="142" t="s">
        <v>733</v>
      </c>
      <c r="C146" s="22" t="s">
        <v>732</v>
      </c>
      <c r="D146" s="23" t="s">
        <v>0</v>
      </c>
      <c r="E146" s="24">
        <f>920.26*1.05</f>
        <v>966.27300000000002</v>
      </c>
      <c r="F146" s="24">
        <f t="shared" si="63"/>
        <v>27.51</v>
      </c>
      <c r="G146" s="24">
        <f t="shared" si="64"/>
        <v>33.880000000000003</v>
      </c>
      <c r="H146" s="24">
        <f t="shared" si="65"/>
        <v>32737.33</v>
      </c>
      <c r="I146" s="143">
        <f t="shared" si="66"/>
        <v>1.3761766776299807E-2</v>
      </c>
      <c r="J146" s="94" t="s">
        <v>75</v>
      </c>
      <c r="K146" s="219">
        <v>32.369999999999997</v>
      </c>
    </row>
    <row r="147" spans="1:11" s="95" customFormat="1" ht="31.5">
      <c r="A147" s="174" t="s">
        <v>725</v>
      </c>
      <c r="B147" s="142" t="s">
        <v>170</v>
      </c>
      <c r="C147" s="22" t="s">
        <v>171</v>
      </c>
      <c r="D147" s="23" t="s">
        <v>17</v>
      </c>
      <c r="E147" s="24">
        <f>18.1+7.1+0.5+1+30.3+30.5+0.6+10.2</f>
        <v>98.3</v>
      </c>
      <c r="F147" s="24">
        <f t="shared" si="63"/>
        <v>123.82</v>
      </c>
      <c r="G147" s="24">
        <f t="shared" si="64"/>
        <v>152.47999999999999</v>
      </c>
      <c r="H147" s="24">
        <f t="shared" si="65"/>
        <v>14988.78</v>
      </c>
      <c r="I147" s="143">
        <f t="shared" si="66"/>
        <v>6.3008221691038041E-3</v>
      </c>
      <c r="J147" s="94" t="s">
        <v>75</v>
      </c>
      <c r="K147" s="219">
        <v>145.66999999999999</v>
      </c>
    </row>
    <row r="148" spans="1:11" s="95" customFormat="1" ht="31.5">
      <c r="A148" s="174" t="s">
        <v>726</v>
      </c>
      <c r="B148" s="142" t="s">
        <v>172</v>
      </c>
      <c r="C148" s="22" t="s">
        <v>173</v>
      </c>
      <c r="D148" s="23" t="s">
        <v>17</v>
      </c>
      <c r="E148" s="24">
        <v>166.8</v>
      </c>
      <c r="F148" s="24">
        <f t="shared" si="63"/>
        <v>33.07</v>
      </c>
      <c r="G148" s="24">
        <f t="shared" si="64"/>
        <v>40.729999999999997</v>
      </c>
      <c r="H148" s="24">
        <f t="shared" si="65"/>
        <v>6793.76</v>
      </c>
      <c r="I148" s="143">
        <f t="shared" si="66"/>
        <v>2.8558877786965088E-3</v>
      </c>
      <c r="J148" s="94" t="s">
        <v>75</v>
      </c>
      <c r="K148" s="219">
        <v>38.909999999999997</v>
      </c>
    </row>
    <row r="149" spans="1:11" s="95" customFormat="1" ht="31.5">
      <c r="A149" s="174" t="s">
        <v>727</v>
      </c>
      <c r="B149" s="142" t="s">
        <v>174</v>
      </c>
      <c r="C149" s="22" t="s">
        <v>67</v>
      </c>
      <c r="D149" s="23" t="s">
        <v>17</v>
      </c>
      <c r="E149" s="24">
        <v>177.5</v>
      </c>
      <c r="F149" s="24">
        <f t="shared" ref="F149" si="67">ROUND(K149*(1-$K$9),2)</f>
        <v>46.66</v>
      </c>
      <c r="G149" s="24">
        <f t="shared" ref="G149:G153" si="68">ROUND(F149*(IF(J149="O",(1+$E$9),IF(J149="E",(1+$E$18),(1+$E$26)))),2)</f>
        <v>57.46</v>
      </c>
      <c r="H149" s="24">
        <f t="shared" ref="H149" si="69">ROUND((E149*G149),2)</f>
        <v>10199.15</v>
      </c>
      <c r="I149" s="143">
        <f t="shared" si="66"/>
        <v>4.2874090103407385E-3</v>
      </c>
      <c r="J149" s="94" t="s">
        <v>75</v>
      </c>
      <c r="K149" s="219">
        <v>54.89</v>
      </c>
    </row>
    <row r="150" spans="1:11" s="95" customFormat="1">
      <c r="A150" s="174" t="s">
        <v>728</v>
      </c>
      <c r="B150" s="142" t="s">
        <v>197</v>
      </c>
      <c r="C150" s="22" t="s">
        <v>198</v>
      </c>
      <c r="D150" s="23" t="s">
        <v>0</v>
      </c>
      <c r="E150" s="24">
        <v>845.05</v>
      </c>
      <c r="F150" s="24">
        <f t="shared" ref="F150:F151" si="70">ROUND(K150*(1-$K$9),2)</f>
        <v>36.119999999999997</v>
      </c>
      <c r="G150" s="24">
        <f t="shared" si="68"/>
        <v>44.48</v>
      </c>
      <c r="H150" s="24">
        <f t="shared" ref="H150:H151" si="71">ROUND((E150*G150),2)</f>
        <v>37587.82</v>
      </c>
      <c r="I150" s="143">
        <f t="shared" si="66"/>
        <v>1.5800763607463939E-2</v>
      </c>
      <c r="J150" s="94" t="s">
        <v>75</v>
      </c>
      <c r="K150" s="219">
        <v>42.49</v>
      </c>
    </row>
    <row r="151" spans="1:11" s="95" customFormat="1">
      <c r="A151" s="174" t="s">
        <v>729</v>
      </c>
      <c r="B151" s="142" t="s">
        <v>199</v>
      </c>
      <c r="C151" s="22" t="s">
        <v>200</v>
      </c>
      <c r="D151" s="23" t="s">
        <v>17</v>
      </c>
      <c r="E151" s="24">
        <v>670.78</v>
      </c>
      <c r="F151" s="24">
        <f t="shared" si="70"/>
        <v>7.49</v>
      </c>
      <c r="G151" s="24">
        <f t="shared" si="68"/>
        <v>9.2200000000000006</v>
      </c>
      <c r="H151" s="24">
        <f t="shared" si="71"/>
        <v>6184.59</v>
      </c>
      <c r="I151" s="143">
        <f t="shared" si="66"/>
        <v>2.5998114442147857E-3</v>
      </c>
      <c r="J151" s="94" t="s">
        <v>75</v>
      </c>
      <c r="K151" s="219">
        <v>8.81</v>
      </c>
    </row>
    <row r="152" spans="1:11" s="95" customFormat="1" ht="31.5">
      <c r="A152" s="174" t="s">
        <v>730</v>
      </c>
      <c r="B152" s="142" t="s">
        <v>540</v>
      </c>
      <c r="C152" s="22" t="s">
        <v>541</v>
      </c>
      <c r="D152" s="23" t="s">
        <v>0</v>
      </c>
      <c r="E152" s="24">
        <v>63.13</v>
      </c>
      <c r="F152" s="24">
        <f t="shared" ref="F152:F153" si="72">ROUND(K152*(1-$K$9),2)</f>
        <v>37.479999999999997</v>
      </c>
      <c r="G152" s="24">
        <f t="shared" si="68"/>
        <v>46.16</v>
      </c>
      <c r="H152" s="24">
        <f t="shared" ref="H152:H153" si="73">ROUND((E152*G152),2)</f>
        <v>2914.08</v>
      </c>
      <c r="I152" s="143">
        <f t="shared" si="66"/>
        <v>1.2249896166694027E-3</v>
      </c>
      <c r="J152" s="94" t="s">
        <v>75</v>
      </c>
      <c r="K152" s="219">
        <v>44.09</v>
      </c>
    </row>
    <row r="153" spans="1:11" s="95" customFormat="1" ht="47.25">
      <c r="A153" s="174" t="s">
        <v>731</v>
      </c>
      <c r="B153" s="142" t="s">
        <v>542</v>
      </c>
      <c r="C153" s="22" t="s">
        <v>543</v>
      </c>
      <c r="D153" s="23" t="s">
        <v>0</v>
      </c>
      <c r="E153" s="24">
        <v>63.13</v>
      </c>
      <c r="F153" s="24">
        <f t="shared" si="72"/>
        <v>26.49</v>
      </c>
      <c r="G153" s="24">
        <f t="shared" si="68"/>
        <v>32.619999999999997</v>
      </c>
      <c r="H153" s="24">
        <f t="shared" si="73"/>
        <v>2059.3000000000002</v>
      </c>
      <c r="I153" s="143">
        <f t="shared" si="66"/>
        <v>8.6566639131640231E-4</v>
      </c>
      <c r="J153" s="94" t="s">
        <v>75</v>
      </c>
      <c r="K153" s="219">
        <v>31.17</v>
      </c>
    </row>
    <row r="154" spans="1:11" s="95" customFormat="1">
      <c r="A154" s="35"/>
      <c r="B154" s="36"/>
      <c r="C154" s="37" t="s">
        <v>99</v>
      </c>
      <c r="D154" s="36"/>
      <c r="E154" s="38"/>
      <c r="F154" s="39"/>
      <c r="G154" s="40"/>
      <c r="H154" s="25">
        <f>ROUND(SUM(H145:H153),2)</f>
        <v>323349.8</v>
      </c>
      <c r="I154" s="96">
        <f t="shared" si="66"/>
        <v>0.13592631209579972</v>
      </c>
      <c r="J154" s="192"/>
      <c r="K154" s="184"/>
    </row>
    <row r="155" spans="1:11" ht="9.9499999999999993" customHeight="1">
      <c r="A155" s="115"/>
      <c r="B155" s="116"/>
      <c r="C155" s="116"/>
      <c r="D155" s="116"/>
      <c r="E155" s="117"/>
      <c r="F155" s="117"/>
      <c r="G155" s="117"/>
      <c r="H155" s="117"/>
      <c r="I155" s="118"/>
      <c r="J155" s="145"/>
      <c r="K155" s="185"/>
    </row>
    <row r="156" spans="1:11" s="95" customFormat="1">
      <c r="A156" s="177">
        <v>11</v>
      </c>
      <c r="B156" s="221"/>
      <c r="C156" s="37" t="s">
        <v>420</v>
      </c>
      <c r="D156" s="217"/>
      <c r="E156" s="218"/>
      <c r="F156" s="45"/>
      <c r="G156" s="218"/>
      <c r="H156" s="45"/>
      <c r="I156" s="9"/>
      <c r="J156" s="222"/>
      <c r="K156" s="186"/>
    </row>
    <row r="157" spans="1:11" s="95" customFormat="1" ht="47.25">
      <c r="A157" s="174" t="s">
        <v>758</v>
      </c>
      <c r="B157" s="142" t="s">
        <v>154</v>
      </c>
      <c r="C157" s="22" t="s">
        <v>155</v>
      </c>
      <c r="D157" s="23" t="s">
        <v>0</v>
      </c>
      <c r="E157" s="24">
        <f>0.84*6</f>
        <v>5.04</v>
      </c>
      <c r="F157" s="24">
        <f t="shared" ref="F157:F162" si="74">ROUND(K157*(1-$K$9),2)</f>
        <v>473.49</v>
      </c>
      <c r="G157" s="24">
        <f t="shared" ref="G157:G162" si="75">ROUND(F157*(IF(J157="O",(1+$E$9),IF(J157="E",(1+$E$18),(1+$E$26)))),2)</f>
        <v>583.1</v>
      </c>
      <c r="H157" s="24">
        <f t="shared" ref="H157:H162" si="76">ROUND((E157*G157),2)</f>
        <v>2938.82</v>
      </c>
      <c r="I157" s="143">
        <f t="shared" ref="I157:I167" si="77">H157/$H$395</f>
        <v>1.2353895518518278E-3</v>
      </c>
      <c r="J157" s="94" t="s">
        <v>75</v>
      </c>
      <c r="K157" s="183">
        <v>557.04999999999995</v>
      </c>
    </row>
    <row r="158" spans="1:11" s="95" customFormat="1">
      <c r="A158" s="174" t="s">
        <v>759</v>
      </c>
      <c r="B158" s="142" t="s">
        <v>156</v>
      </c>
      <c r="C158" s="22" t="s">
        <v>157</v>
      </c>
      <c r="D158" s="23" t="s">
        <v>0</v>
      </c>
      <c r="E158" s="24">
        <v>13.37</v>
      </c>
      <c r="F158" s="24">
        <f t="shared" si="74"/>
        <v>62.81</v>
      </c>
      <c r="G158" s="24">
        <f t="shared" si="75"/>
        <v>77.349999999999994</v>
      </c>
      <c r="H158" s="24">
        <f t="shared" si="76"/>
        <v>1034.17</v>
      </c>
      <c r="I158" s="143">
        <f t="shared" si="77"/>
        <v>4.347332646567687E-4</v>
      </c>
      <c r="J158" s="94" t="s">
        <v>75</v>
      </c>
      <c r="K158" s="183">
        <v>73.89</v>
      </c>
    </row>
    <row r="159" spans="1:11" s="95" customFormat="1" ht="31.5">
      <c r="A159" s="174" t="s">
        <v>760</v>
      </c>
      <c r="B159" s="142" t="s">
        <v>158</v>
      </c>
      <c r="C159" s="22" t="s">
        <v>159</v>
      </c>
      <c r="D159" s="23" t="s">
        <v>9</v>
      </c>
      <c r="E159" s="24">
        <v>12</v>
      </c>
      <c r="F159" s="24">
        <f t="shared" si="74"/>
        <v>359.32</v>
      </c>
      <c r="G159" s="24">
        <f t="shared" si="75"/>
        <v>442.5</v>
      </c>
      <c r="H159" s="24">
        <f t="shared" si="76"/>
        <v>5310</v>
      </c>
      <c r="I159" s="143">
        <f t="shared" si="77"/>
        <v>2.2321607040693904E-3</v>
      </c>
      <c r="J159" s="94" t="s">
        <v>75</v>
      </c>
      <c r="K159" s="183">
        <v>422.73</v>
      </c>
    </row>
    <row r="160" spans="1:11" s="95" customFormat="1" ht="31.5">
      <c r="A160" s="174" t="s">
        <v>761</v>
      </c>
      <c r="B160" s="142" t="s">
        <v>160</v>
      </c>
      <c r="C160" s="22" t="s">
        <v>161</v>
      </c>
      <c r="D160" s="23" t="s">
        <v>81</v>
      </c>
      <c r="E160" s="24">
        <v>39</v>
      </c>
      <c r="F160" s="24">
        <f t="shared" si="74"/>
        <v>44.35</v>
      </c>
      <c r="G160" s="24">
        <f t="shared" si="75"/>
        <v>54.62</v>
      </c>
      <c r="H160" s="24">
        <f t="shared" si="76"/>
        <v>2130.1799999999998</v>
      </c>
      <c r="I160" s="143">
        <f t="shared" si="77"/>
        <v>8.9546216357712502E-4</v>
      </c>
      <c r="J160" s="94" t="s">
        <v>75</v>
      </c>
      <c r="K160" s="183">
        <v>52.18</v>
      </c>
    </row>
    <row r="161" spans="1:11" s="95" customFormat="1" ht="63">
      <c r="A161" s="174" t="s">
        <v>762</v>
      </c>
      <c r="B161" s="142" t="s">
        <v>162</v>
      </c>
      <c r="C161" s="22" t="s">
        <v>163</v>
      </c>
      <c r="D161" s="23" t="s">
        <v>9</v>
      </c>
      <c r="E161" s="24">
        <v>29</v>
      </c>
      <c r="F161" s="24">
        <f t="shared" si="74"/>
        <v>682.69</v>
      </c>
      <c r="G161" s="24">
        <f t="shared" si="75"/>
        <v>840.73</v>
      </c>
      <c r="H161" s="24">
        <f t="shared" si="76"/>
        <v>24381.17</v>
      </c>
      <c r="I161" s="143">
        <f t="shared" si="77"/>
        <v>1.0249094085355084E-2</v>
      </c>
      <c r="J161" s="94" t="s">
        <v>75</v>
      </c>
      <c r="K161" s="183">
        <v>803.17</v>
      </c>
    </row>
    <row r="162" spans="1:11" s="95" customFormat="1" ht="63">
      <c r="A162" s="174" t="s">
        <v>763</v>
      </c>
      <c r="B162" s="142" t="s">
        <v>164</v>
      </c>
      <c r="C162" s="22" t="s">
        <v>165</v>
      </c>
      <c r="D162" s="23" t="s">
        <v>9</v>
      </c>
      <c r="E162" s="24">
        <v>10</v>
      </c>
      <c r="F162" s="24">
        <f t="shared" si="74"/>
        <v>603.21</v>
      </c>
      <c r="G162" s="24">
        <f t="shared" si="75"/>
        <v>742.85</v>
      </c>
      <c r="H162" s="24">
        <f t="shared" si="76"/>
        <v>7428.5</v>
      </c>
      <c r="I162" s="143">
        <f t="shared" si="77"/>
        <v>3.1227129548360576E-3</v>
      </c>
      <c r="J162" s="94" t="s">
        <v>75</v>
      </c>
      <c r="K162" s="183">
        <v>709.66</v>
      </c>
    </row>
    <row r="163" spans="1:11" s="95" customFormat="1" ht="47.25">
      <c r="A163" s="174" t="s">
        <v>764</v>
      </c>
      <c r="B163" s="142" t="s">
        <v>166</v>
      </c>
      <c r="C163" s="22" t="s">
        <v>167</v>
      </c>
      <c r="D163" s="23" t="s">
        <v>9</v>
      </c>
      <c r="E163" s="24">
        <v>10</v>
      </c>
      <c r="F163" s="24">
        <f t="shared" ref="F163" si="78">ROUND(K163*(1-$K$9),2)</f>
        <v>70.22</v>
      </c>
      <c r="G163" s="24">
        <f t="shared" ref="G163:G166" si="79">ROUND(F163*(IF(J163="O",(1+$E$9),IF(J163="E",(1+$E$18),(1+$E$26)))),2)</f>
        <v>86.48</v>
      </c>
      <c r="H163" s="24">
        <f t="shared" ref="H163" si="80">ROUND((E163*G163),2)</f>
        <v>864.8</v>
      </c>
      <c r="I163" s="143">
        <f t="shared" si="77"/>
        <v>3.63535325212657E-4</v>
      </c>
      <c r="J163" s="94" t="s">
        <v>75</v>
      </c>
      <c r="K163" s="183">
        <v>82.61</v>
      </c>
    </row>
    <row r="164" spans="1:11" s="95" customFormat="1" ht="31.5">
      <c r="A164" s="174" t="s">
        <v>765</v>
      </c>
      <c r="B164" s="142" t="s">
        <v>357</v>
      </c>
      <c r="C164" s="22" t="s">
        <v>358</v>
      </c>
      <c r="D164" s="23" t="s">
        <v>0</v>
      </c>
      <c r="E164" s="24">
        <f>E158</f>
        <v>13.37</v>
      </c>
      <c r="F164" s="24">
        <f t="shared" ref="F164" si="81">ROUND(K164*(1-$K$9),2)</f>
        <v>243.74</v>
      </c>
      <c r="G164" s="24">
        <f t="shared" si="79"/>
        <v>300.17</v>
      </c>
      <c r="H164" s="24">
        <f t="shared" ref="H164" si="82">ROUND((E164*G164),2)</f>
        <v>4013.27</v>
      </c>
      <c r="I164" s="143">
        <f t="shared" si="77"/>
        <v>1.6870552897967162E-3</v>
      </c>
      <c r="J164" s="94" t="s">
        <v>75</v>
      </c>
      <c r="K164" s="183">
        <v>286.75</v>
      </c>
    </row>
    <row r="165" spans="1:11" s="95" customFormat="1" ht="31.5">
      <c r="A165" s="174" t="s">
        <v>766</v>
      </c>
      <c r="B165" s="142" t="s">
        <v>421</v>
      </c>
      <c r="C165" s="22" t="s">
        <v>422</v>
      </c>
      <c r="D165" s="23" t="s">
        <v>9</v>
      </c>
      <c r="E165" s="24">
        <v>10</v>
      </c>
      <c r="F165" s="24">
        <f t="shared" ref="F165:F166" si="83">ROUND(K165*(1-$K$9),2)</f>
        <v>181.82</v>
      </c>
      <c r="G165" s="24">
        <f t="shared" si="79"/>
        <v>223.91</v>
      </c>
      <c r="H165" s="24">
        <f t="shared" ref="H165:H166" si="84">ROUND((E165*G165),2)</f>
        <v>2239.1</v>
      </c>
      <c r="I165" s="143">
        <f t="shared" si="77"/>
        <v>9.4124878201163307E-4</v>
      </c>
      <c r="J165" s="94" t="s">
        <v>75</v>
      </c>
      <c r="K165" s="183">
        <v>213.9</v>
      </c>
    </row>
    <row r="166" spans="1:11" s="95" customFormat="1" ht="63">
      <c r="A166" s="174" t="s">
        <v>767</v>
      </c>
      <c r="B166" s="142" t="s">
        <v>423</v>
      </c>
      <c r="C166" s="22" t="s">
        <v>424</v>
      </c>
      <c r="D166" s="23" t="s">
        <v>0</v>
      </c>
      <c r="E166" s="24">
        <v>76.64</v>
      </c>
      <c r="F166" s="24">
        <f t="shared" si="83"/>
        <v>169.11</v>
      </c>
      <c r="G166" s="24">
        <f t="shared" si="79"/>
        <v>208.26</v>
      </c>
      <c r="H166" s="24">
        <f t="shared" si="84"/>
        <v>15961.05</v>
      </c>
      <c r="I166" s="143">
        <f t="shared" si="77"/>
        <v>6.7095345773421364E-3</v>
      </c>
      <c r="J166" s="94" t="s">
        <v>75</v>
      </c>
      <c r="K166" s="183">
        <v>198.95</v>
      </c>
    </row>
    <row r="167" spans="1:11">
      <c r="A167" s="35"/>
      <c r="B167" s="36"/>
      <c r="C167" s="37" t="s">
        <v>98</v>
      </c>
      <c r="D167" s="36"/>
      <c r="E167" s="38"/>
      <c r="F167" s="39"/>
      <c r="G167" s="40"/>
      <c r="H167" s="25">
        <f>ROUND(SUM(H157:H166),2)</f>
        <v>66301.06</v>
      </c>
      <c r="I167" s="96">
        <f t="shared" si="77"/>
        <v>2.7870926698709397E-2</v>
      </c>
      <c r="J167" s="192"/>
      <c r="K167" s="184"/>
    </row>
    <row r="168" spans="1:11" ht="9.9499999999999993" customHeight="1">
      <c r="A168" s="115"/>
      <c r="B168" s="116"/>
      <c r="C168" s="116"/>
      <c r="D168" s="116"/>
      <c r="E168" s="117"/>
      <c r="F168" s="117"/>
      <c r="G168" s="117"/>
      <c r="H168" s="117"/>
      <c r="I168" s="118"/>
      <c r="J168" s="192"/>
      <c r="K168" s="184"/>
    </row>
    <row r="169" spans="1:11">
      <c r="A169" s="177">
        <v>12</v>
      </c>
      <c r="B169" s="221"/>
      <c r="C169" s="37" t="s">
        <v>24</v>
      </c>
      <c r="D169" s="217"/>
      <c r="E169" s="218"/>
      <c r="F169" s="45"/>
      <c r="G169" s="218"/>
      <c r="H169" s="45"/>
      <c r="I169" s="9"/>
      <c r="J169" s="145"/>
      <c r="K169" s="185"/>
    </row>
    <row r="170" spans="1:11">
      <c r="A170" s="177" t="s">
        <v>589</v>
      </c>
      <c r="B170" s="224"/>
      <c r="C170" s="37" t="s">
        <v>95</v>
      </c>
      <c r="D170" s="217"/>
      <c r="E170" s="218"/>
      <c r="F170" s="45"/>
      <c r="G170" s="218"/>
      <c r="H170" s="45"/>
      <c r="I170" s="9"/>
      <c r="J170" s="222"/>
      <c r="K170" s="186"/>
    </row>
    <row r="171" spans="1:11" s="95" customFormat="1" ht="47.25">
      <c r="A171" s="174" t="s">
        <v>768</v>
      </c>
      <c r="B171" s="142" t="s">
        <v>201</v>
      </c>
      <c r="C171" s="22" t="s">
        <v>202</v>
      </c>
      <c r="D171" s="23" t="s">
        <v>0</v>
      </c>
      <c r="E171" s="24">
        <v>1607.85</v>
      </c>
      <c r="F171" s="24">
        <f t="shared" ref="F171" si="85">ROUND(K171*(1-$K$9),2)</f>
        <v>4.5</v>
      </c>
      <c r="G171" s="24">
        <f t="shared" ref="G171:G176" si="86">ROUND(F171*(IF(J171="O",(1+$E$9),IF(J171="E",(1+$E$18),(1+$E$26)))),2)</f>
        <v>5.54</v>
      </c>
      <c r="H171" s="24">
        <f t="shared" ref="H171" si="87">ROUND((E171*G171),2)</f>
        <v>8907.49</v>
      </c>
      <c r="I171" s="143">
        <f t="shared" ref="I171:I177" si="88">H171/$H$395</f>
        <v>3.7444348681527407E-3</v>
      </c>
      <c r="J171" s="94" t="s">
        <v>75</v>
      </c>
      <c r="K171" s="183">
        <v>5.29</v>
      </c>
    </row>
    <row r="172" spans="1:11" s="95" customFormat="1" ht="47.25">
      <c r="A172" s="174" t="s">
        <v>769</v>
      </c>
      <c r="B172" s="142" t="s">
        <v>203</v>
      </c>
      <c r="C172" s="22" t="s">
        <v>204</v>
      </c>
      <c r="D172" s="23" t="s">
        <v>0</v>
      </c>
      <c r="E172" s="24">
        <v>845.05</v>
      </c>
      <c r="F172" s="24">
        <f t="shared" ref="F172:F173" si="89">ROUND(K172*(1-$K$9),2)</f>
        <v>11.11</v>
      </c>
      <c r="G172" s="24">
        <f t="shared" si="86"/>
        <v>13.68</v>
      </c>
      <c r="H172" s="24">
        <f t="shared" ref="H172:H173" si="90">ROUND((E172*G172),2)</f>
        <v>11560.28</v>
      </c>
      <c r="I172" s="143">
        <f t="shared" si="88"/>
        <v>4.8595862041505263E-3</v>
      </c>
      <c r="J172" s="94" t="s">
        <v>75</v>
      </c>
      <c r="K172" s="183">
        <v>13.07</v>
      </c>
    </row>
    <row r="173" spans="1:11" s="95" customFormat="1" ht="31.5">
      <c r="A173" s="174" t="s">
        <v>770</v>
      </c>
      <c r="B173" s="142" t="s">
        <v>205</v>
      </c>
      <c r="C173" s="22" t="s">
        <v>206</v>
      </c>
      <c r="D173" s="23" t="s">
        <v>0</v>
      </c>
      <c r="E173" s="24">
        <v>1445.75</v>
      </c>
      <c r="F173" s="24">
        <f t="shared" si="89"/>
        <v>12.38</v>
      </c>
      <c r="G173" s="24">
        <f t="shared" si="86"/>
        <v>15.25</v>
      </c>
      <c r="H173" s="24">
        <f t="shared" si="90"/>
        <v>22047.69</v>
      </c>
      <c r="I173" s="143">
        <f t="shared" si="88"/>
        <v>9.2681708537671673E-3</v>
      </c>
      <c r="J173" s="94" t="s">
        <v>75</v>
      </c>
      <c r="K173" s="183">
        <v>14.57</v>
      </c>
    </row>
    <row r="174" spans="1:11" s="95" customFormat="1" ht="47.25">
      <c r="A174" s="174" t="s">
        <v>771</v>
      </c>
      <c r="B174" s="142" t="s">
        <v>207</v>
      </c>
      <c r="C174" s="22" t="s">
        <v>351</v>
      </c>
      <c r="D174" s="23" t="s">
        <v>0</v>
      </c>
      <c r="E174" s="24">
        <f>E173</f>
        <v>1445.75</v>
      </c>
      <c r="F174" s="24">
        <f t="shared" ref="F174" si="91">ROUND(K174*(1-$K$9),2)</f>
        <v>9.3800000000000008</v>
      </c>
      <c r="G174" s="24">
        <f t="shared" si="86"/>
        <v>11.55</v>
      </c>
      <c r="H174" s="24">
        <f t="shared" ref="H174" si="92">ROUND((E174*G174),2)</f>
        <v>16698.41</v>
      </c>
      <c r="I174" s="143">
        <f t="shared" si="88"/>
        <v>7.0194980456571281E-3</v>
      </c>
      <c r="J174" s="94" t="s">
        <v>75</v>
      </c>
      <c r="K174" s="183">
        <v>11.04</v>
      </c>
    </row>
    <row r="175" spans="1:11" s="95" customFormat="1" ht="47.25">
      <c r="A175" s="174" t="s">
        <v>772</v>
      </c>
      <c r="B175" s="142" t="s">
        <v>208</v>
      </c>
      <c r="C175" s="22" t="s">
        <v>209</v>
      </c>
      <c r="D175" s="23" t="s">
        <v>0</v>
      </c>
      <c r="E175" s="24">
        <f>E171</f>
        <v>1607.85</v>
      </c>
      <c r="F175" s="24">
        <f t="shared" ref="F175" si="93">ROUND(K175*(1-$K$9),2)</f>
        <v>10.88</v>
      </c>
      <c r="G175" s="24">
        <f t="shared" si="86"/>
        <v>13.4</v>
      </c>
      <c r="H175" s="24">
        <f t="shared" ref="H175" si="94">ROUND((E175*G175),2)</f>
        <v>21545.19</v>
      </c>
      <c r="I175" s="143">
        <f t="shared" si="88"/>
        <v>9.0569353069131428E-3</v>
      </c>
      <c r="J175" s="94" t="s">
        <v>75</v>
      </c>
      <c r="K175" s="183">
        <v>12.8</v>
      </c>
    </row>
    <row r="176" spans="1:11" s="95" customFormat="1" ht="31.5">
      <c r="A176" s="174" t="s">
        <v>773</v>
      </c>
      <c r="B176" s="142" t="s">
        <v>216</v>
      </c>
      <c r="C176" s="22" t="s">
        <v>217</v>
      </c>
      <c r="D176" s="23" t="s">
        <v>0</v>
      </c>
      <c r="E176" s="24">
        <v>455.36</v>
      </c>
      <c r="F176" s="24">
        <f t="shared" ref="F176" si="95">ROUND(K176*(1-$K$9),2)</f>
        <v>20.91</v>
      </c>
      <c r="G176" s="24">
        <f t="shared" si="86"/>
        <v>25.75</v>
      </c>
      <c r="H176" s="24">
        <f t="shared" ref="H176" si="96">ROUND((E176*G176),2)</f>
        <v>11725.52</v>
      </c>
      <c r="I176" s="143">
        <f t="shared" si="88"/>
        <v>4.929048018602584E-3</v>
      </c>
      <c r="J176" s="94" t="s">
        <v>75</v>
      </c>
      <c r="K176" s="183">
        <v>24.6</v>
      </c>
    </row>
    <row r="177" spans="1:11" s="95" customFormat="1">
      <c r="A177" s="35"/>
      <c r="B177" s="36"/>
      <c r="C177" s="37" t="s">
        <v>11</v>
      </c>
      <c r="D177" s="36"/>
      <c r="E177" s="38"/>
      <c r="F177" s="45"/>
      <c r="G177" s="9"/>
      <c r="H177" s="25">
        <f>ROUND(SUM(H171:H176),2)</f>
        <v>92484.58</v>
      </c>
      <c r="I177" s="96">
        <f t="shared" si="88"/>
        <v>3.8877673297243287E-2</v>
      </c>
      <c r="J177" s="192"/>
      <c r="K177" s="184"/>
    </row>
    <row r="178" spans="1:11" s="95" customFormat="1" ht="9.9499999999999993" customHeight="1">
      <c r="A178" s="132"/>
      <c r="B178" s="128"/>
      <c r="C178" s="121"/>
      <c r="D178" s="120"/>
      <c r="E178" s="133"/>
      <c r="F178" s="124"/>
      <c r="G178" s="126"/>
      <c r="H178" s="124"/>
      <c r="I178" s="134"/>
      <c r="J178" s="145"/>
      <c r="K178" s="185"/>
    </row>
    <row r="179" spans="1:11">
      <c r="A179" s="177" t="s">
        <v>590</v>
      </c>
      <c r="B179" s="224"/>
      <c r="C179" s="37" t="s">
        <v>96</v>
      </c>
      <c r="D179" s="217"/>
      <c r="E179" s="218"/>
      <c r="F179" s="45"/>
      <c r="G179" s="45"/>
      <c r="H179" s="45"/>
      <c r="I179" s="9"/>
      <c r="J179" s="222"/>
      <c r="K179" s="186"/>
    </row>
    <row r="180" spans="1:11" s="95" customFormat="1" ht="31.5">
      <c r="A180" s="174" t="s">
        <v>774</v>
      </c>
      <c r="B180" s="142" t="s">
        <v>218</v>
      </c>
      <c r="C180" s="22" t="s">
        <v>219</v>
      </c>
      <c r="D180" s="23" t="s">
        <v>0</v>
      </c>
      <c r="E180" s="24">
        <v>693.93</v>
      </c>
      <c r="F180" s="24">
        <f t="shared" ref="F180" si="97">ROUND(K180*(1-$K$9),2)</f>
        <v>24.51</v>
      </c>
      <c r="G180" s="24">
        <f t="shared" ref="G180" si="98">ROUND(F180*(IF(J180="O",(1+$E$9),IF(J180="E",(1+$E$18),(1+$E$26)))),2)</f>
        <v>30.18</v>
      </c>
      <c r="H180" s="24">
        <f t="shared" ref="H180" si="99">ROUND((E180*G180),2)</f>
        <v>20942.810000000001</v>
      </c>
      <c r="I180" s="143">
        <f>H180/$H$395</f>
        <v>8.8037132796217471E-3</v>
      </c>
      <c r="J180" s="94" t="s">
        <v>75</v>
      </c>
      <c r="K180" s="183">
        <v>28.84</v>
      </c>
    </row>
    <row r="181" spans="1:11" s="95" customFormat="1">
      <c r="A181" s="35"/>
      <c r="B181" s="36"/>
      <c r="C181" s="37" t="s">
        <v>11</v>
      </c>
      <c r="D181" s="36"/>
      <c r="E181" s="38"/>
      <c r="F181" s="45"/>
      <c r="G181" s="9"/>
      <c r="H181" s="25">
        <f>ROUND(SUM(H180:H180),2)</f>
        <v>20942.810000000001</v>
      </c>
      <c r="I181" s="96">
        <f>H181/$H$395</f>
        <v>8.8037132796217471E-3</v>
      </c>
      <c r="J181" s="192"/>
      <c r="K181" s="184"/>
    </row>
    <row r="182" spans="1:11" s="95" customFormat="1" ht="9.9499999999999993" customHeight="1">
      <c r="A182" s="132"/>
      <c r="B182" s="128"/>
      <c r="C182" s="121"/>
      <c r="D182" s="120"/>
      <c r="E182" s="133"/>
      <c r="F182" s="124"/>
      <c r="G182" s="126"/>
      <c r="H182" s="124"/>
      <c r="I182" s="134"/>
      <c r="J182" s="145"/>
      <c r="K182" s="185"/>
    </row>
    <row r="183" spans="1:11">
      <c r="A183" s="177" t="s">
        <v>591</v>
      </c>
      <c r="B183" s="224"/>
      <c r="C183" s="37" t="s">
        <v>97</v>
      </c>
      <c r="D183" s="36"/>
      <c r="E183" s="38"/>
      <c r="F183" s="39"/>
      <c r="G183" s="225"/>
      <c r="H183" s="39"/>
      <c r="I183" s="226"/>
      <c r="J183" s="222"/>
      <c r="K183" s="186"/>
    </row>
    <row r="184" spans="1:11" s="95" customFormat="1" ht="47.25">
      <c r="A184" s="174" t="s">
        <v>775</v>
      </c>
      <c r="B184" s="142" t="s">
        <v>210</v>
      </c>
      <c r="C184" s="22" t="s">
        <v>211</v>
      </c>
      <c r="D184" s="23" t="s">
        <v>0</v>
      </c>
      <c r="E184" s="24">
        <f>67.62*2</f>
        <v>135.24</v>
      </c>
      <c r="F184" s="24">
        <f t="shared" ref="F184:F185" si="100">ROUND(K184*(1-$K$9),2)</f>
        <v>23.69</v>
      </c>
      <c r="G184" s="24">
        <f t="shared" ref="G184:G186" si="101">ROUND(F184*(IF(J184="O",(1+$E$9),IF(J184="E",(1+$E$18),(1+$E$26)))),2)</f>
        <v>29.17</v>
      </c>
      <c r="H184" s="24">
        <f t="shared" ref="H184:H185" si="102">ROUND((E184*G184),2)</f>
        <v>3944.95</v>
      </c>
      <c r="I184" s="143">
        <f>H184/$H$395</f>
        <v>1.6583356628095181E-3</v>
      </c>
      <c r="J184" s="94" t="s">
        <v>75</v>
      </c>
      <c r="K184" s="183">
        <v>27.87</v>
      </c>
    </row>
    <row r="185" spans="1:11" s="95" customFormat="1" ht="47.25">
      <c r="A185" s="174" t="s">
        <v>776</v>
      </c>
      <c r="B185" s="142" t="s">
        <v>212</v>
      </c>
      <c r="C185" s="22" t="s">
        <v>213</v>
      </c>
      <c r="D185" s="23" t="s">
        <v>0</v>
      </c>
      <c r="E185" s="24">
        <f>E184</f>
        <v>135.24</v>
      </c>
      <c r="F185" s="24">
        <f t="shared" si="100"/>
        <v>17.149999999999999</v>
      </c>
      <c r="G185" s="24">
        <f t="shared" si="101"/>
        <v>21.12</v>
      </c>
      <c r="H185" s="24">
        <f t="shared" si="102"/>
        <v>2856.27</v>
      </c>
      <c r="I185" s="143">
        <f>H185/$H$395</f>
        <v>1.200688070473122E-3</v>
      </c>
      <c r="J185" s="94" t="s">
        <v>75</v>
      </c>
      <c r="K185" s="183">
        <v>20.18</v>
      </c>
    </row>
    <row r="186" spans="1:11" s="95" customFormat="1" ht="47.25">
      <c r="A186" s="174" t="s">
        <v>777</v>
      </c>
      <c r="B186" s="142" t="s">
        <v>214</v>
      </c>
      <c r="C186" s="22" t="s">
        <v>215</v>
      </c>
      <c r="D186" s="23" t="s">
        <v>0</v>
      </c>
      <c r="E186" s="24">
        <f>17.99*2</f>
        <v>35.979999999999997</v>
      </c>
      <c r="F186" s="24">
        <f t="shared" ref="F186" si="103">ROUND(K186*(1-$K$9),2)</f>
        <v>24.92</v>
      </c>
      <c r="G186" s="24">
        <f t="shared" si="101"/>
        <v>30.69</v>
      </c>
      <c r="H186" s="24">
        <f t="shared" ref="H186" si="104">ROUND((E186*G186),2)</f>
        <v>1104.23</v>
      </c>
      <c r="I186" s="143">
        <f>H186/$H$395</f>
        <v>4.6418433413456553E-4</v>
      </c>
      <c r="J186" s="94" t="s">
        <v>75</v>
      </c>
      <c r="K186" s="183">
        <v>29.32</v>
      </c>
    </row>
    <row r="187" spans="1:11" s="95" customFormat="1">
      <c r="A187" s="35"/>
      <c r="B187" s="36"/>
      <c r="C187" s="37" t="s">
        <v>11</v>
      </c>
      <c r="D187" s="36"/>
      <c r="E187" s="38"/>
      <c r="F187" s="45"/>
      <c r="G187" s="9"/>
      <c r="H187" s="25">
        <f>ROUND(SUM(H184:H186),2)</f>
        <v>7905.45</v>
      </c>
      <c r="I187" s="96">
        <f>H187/$H$395</f>
        <v>3.3232080674172057E-3</v>
      </c>
      <c r="J187" s="192"/>
      <c r="K187" s="184"/>
    </row>
    <row r="188" spans="1:11" s="95" customFormat="1">
      <c r="A188" s="35"/>
      <c r="B188" s="36"/>
      <c r="C188" s="37" t="s">
        <v>105</v>
      </c>
      <c r="D188" s="36"/>
      <c r="E188" s="38"/>
      <c r="F188" s="39"/>
      <c r="G188" s="40"/>
      <c r="H188" s="25">
        <f>ROUND(H177+H181+H187,2)</f>
        <v>121332.84</v>
      </c>
      <c r="I188" s="96">
        <f>H188/$H$395</f>
        <v>5.1004594644282239E-2</v>
      </c>
      <c r="J188" s="192"/>
      <c r="K188" s="184"/>
    </row>
    <row r="189" spans="1:11" s="95" customFormat="1" ht="9.9499999999999993" customHeight="1">
      <c r="A189" s="115"/>
      <c r="B189" s="116"/>
      <c r="C189" s="116"/>
      <c r="D189" s="116"/>
      <c r="E189" s="117"/>
      <c r="F189" s="117"/>
      <c r="G189" s="117"/>
      <c r="H189" s="117"/>
      <c r="I189" s="118"/>
      <c r="J189" s="145"/>
      <c r="K189" s="185"/>
    </row>
    <row r="190" spans="1:11" s="95" customFormat="1">
      <c r="A190" s="177">
        <v>13</v>
      </c>
      <c r="B190" s="221"/>
      <c r="C190" s="37" t="s">
        <v>21</v>
      </c>
      <c r="D190" s="217"/>
      <c r="E190" s="218"/>
      <c r="F190" s="45"/>
      <c r="G190" s="218"/>
      <c r="H190" s="45"/>
      <c r="I190" s="9"/>
      <c r="J190" s="222"/>
      <c r="K190" s="186"/>
    </row>
    <row r="191" spans="1:11" s="95" customFormat="1">
      <c r="A191" s="174" t="s">
        <v>778</v>
      </c>
      <c r="B191" s="142" t="s">
        <v>220</v>
      </c>
      <c r="C191" s="22" t="s">
        <v>221</v>
      </c>
      <c r="D191" s="23" t="s">
        <v>0</v>
      </c>
      <c r="E191" s="24">
        <v>17.88</v>
      </c>
      <c r="F191" s="24">
        <f t="shared" ref="F191" si="105">ROUND(K191*(1-$K$9),2)</f>
        <v>184.37</v>
      </c>
      <c r="G191" s="24">
        <f t="shared" ref="G191:G197" si="106">ROUND(F191*(IF(J191="O",(1+$E$9),IF(J191="E",(1+$E$18),(1+$E$26)))),2)</f>
        <v>227.05</v>
      </c>
      <c r="H191" s="24">
        <f t="shared" ref="H191" si="107">ROUND((E191*G191),2)</f>
        <v>4059.65</v>
      </c>
      <c r="I191" s="143">
        <f t="shared" ref="I191:I204" si="108">H191/$H$395</f>
        <v>1.706552015494407E-3</v>
      </c>
      <c r="J191" s="94" t="s">
        <v>75</v>
      </c>
      <c r="K191" s="196">
        <v>216.9</v>
      </c>
    </row>
    <row r="192" spans="1:11" s="95" customFormat="1" ht="31.5">
      <c r="A192" s="174" t="s">
        <v>779</v>
      </c>
      <c r="B192" s="142" t="s">
        <v>222</v>
      </c>
      <c r="C192" s="22" t="s">
        <v>23</v>
      </c>
      <c r="D192" s="23" t="s">
        <v>0</v>
      </c>
      <c r="E192" s="24">
        <v>5.49</v>
      </c>
      <c r="F192" s="24">
        <f t="shared" ref="F192:F195" si="109">ROUND(K192*(1-$K$9),2)</f>
        <v>268.32</v>
      </c>
      <c r="G192" s="24">
        <f t="shared" si="106"/>
        <v>330.44</v>
      </c>
      <c r="H192" s="24">
        <f t="shared" ref="H192:H195" si="110">ROUND((E192*G192),2)</f>
        <v>1814.12</v>
      </c>
      <c r="I192" s="143">
        <f t="shared" si="108"/>
        <v>7.6260025922153714E-4</v>
      </c>
      <c r="J192" s="94" t="s">
        <v>75</v>
      </c>
      <c r="K192" s="196">
        <v>315.67</v>
      </c>
    </row>
    <row r="193" spans="1:11" s="95" customFormat="1" ht="31.5">
      <c r="A193" s="174" t="s">
        <v>780</v>
      </c>
      <c r="B193" s="142" t="s">
        <v>223</v>
      </c>
      <c r="C193" s="22" t="s">
        <v>224</v>
      </c>
      <c r="D193" s="23" t="s">
        <v>0</v>
      </c>
      <c r="E193" s="24">
        <v>38.33</v>
      </c>
      <c r="F193" s="24">
        <f t="shared" si="109"/>
        <v>286.73</v>
      </c>
      <c r="G193" s="24">
        <f t="shared" si="106"/>
        <v>353.11</v>
      </c>
      <c r="H193" s="24">
        <f t="shared" si="110"/>
        <v>13534.71</v>
      </c>
      <c r="I193" s="143">
        <f t="shared" si="108"/>
        <v>5.6895758574340895E-3</v>
      </c>
      <c r="J193" s="94" t="s">
        <v>75</v>
      </c>
      <c r="K193" s="196">
        <v>337.33</v>
      </c>
    </row>
    <row r="194" spans="1:11" s="95" customFormat="1" ht="47.25">
      <c r="A194" s="174" t="s">
        <v>781</v>
      </c>
      <c r="B194" s="142" t="s">
        <v>225</v>
      </c>
      <c r="C194" s="22" t="s">
        <v>226</v>
      </c>
      <c r="D194" s="23" t="s">
        <v>17</v>
      </c>
      <c r="E194" s="24">
        <v>67.400000000000006</v>
      </c>
      <c r="F194" s="24">
        <f t="shared" si="109"/>
        <v>37.049999999999997</v>
      </c>
      <c r="G194" s="24">
        <f t="shared" si="106"/>
        <v>45.63</v>
      </c>
      <c r="H194" s="24">
        <f t="shared" si="110"/>
        <v>3075.46</v>
      </c>
      <c r="I194" s="143">
        <f t="shared" si="108"/>
        <v>1.2928288058262237E-3</v>
      </c>
      <c r="J194" s="94" t="s">
        <v>75</v>
      </c>
      <c r="K194" s="196">
        <v>43.59</v>
      </c>
    </row>
    <row r="195" spans="1:11" s="95" customFormat="1" ht="63">
      <c r="A195" s="174" t="s">
        <v>782</v>
      </c>
      <c r="B195" s="142" t="s">
        <v>227</v>
      </c>
      <c r="C195" s="22" t="s">
        <v>352</v>
      </c>
      <c r="D195" s="23" t="s">
        <v>17</v>
      </c>
      <c r="E195" s="24">
        <v>41.1</v>
      </c>
      <c r="F195" s="24">
        <f t="shared" si="109"/>
        <v>135.43</v>
      </c>
      <c r="G195" s="24">
        <f t="shared" si="106"/>
        <v>166.78</v>
      </c>
      <c r="H195" s="24">
        <f t="shared" si="110"/>
        <v>6854.66</v>
      </c>
      <c r="I195" s="143">
        <f t="shared" si="108"/>
        <v>2.8814882658674741E-3</v>
      </c>
      <c r="J195" s="94" t="s">
        <v>75</v>
      </c>
      <c r="K195" s="196">
        <v>159.33000000000001</v>
      </c>
    </row>
    <row r="196" spans="1:11" s="95" customFormat="1" ht="31.5">
      <c r="A196" s="174" t="s">
        <v>783</v>
      </c>
      <c r="B196" s="142" t="s">
        <v>353</v>
      </c>
      <c r="C196" s="22" t="s">
        <v>354</v>
      </c>
      <c r="D196" s="23" t="s">
        <v>17</v>
      </c>
      <c r="E196" s="24">
        <v>62.12</v>
      </c>
      <c r="F196" s="24">
        <f t="shared" ref="F196:F197" si="111">ROUND(K196*(1-$K$9),2)</f>
        <v>96.9</v>
      </c>
      <c r="G196" s="24">
        <f t="shared" si="106"/>
        <v>119.33</v>
      </c>
      <c r="H196" s="24">
        <f t="shared" ref="H196:H197" si="112">ROUND((E196*G196),2)</f>
        <v>7412.78</v>
      </c>
      <c r="I196" s="143">
        <f t="shared" si="108"/>
        <v>3.1161047502658184E-3</v>
      </c>
      <c r="J196" s="94" t="s">
        <v>75</v>
      </c>
      <c r="K196" s="196">
        <v>114</v>
      </c>
    </row>
    <row r="197" spans="1:11" s="95" customFormat="1" ht="63">
      <c r="A197" s="174" t="s">
        <v>784</v>
      </c>
      <c r="B197" s="142" t="s">
        <v>355</v>
      </c>
      <c r="C197" s="22" t="s">
        <v>356</v>
      </c>
      <c r="D197" s="23" t="s">
        <v>17</v>
      </c>
      <c r="E197" s="24">
        <v>45.27</v>
      </c>
      <c r="F197" s="24">
        <f t="shared" si="111"/>
        <v>459.46</v>
      </c>
      <c r="G197" s="24">
        <f t="shared" si="106"/>
        <v>565.82000000000005</v>
      </c>
      <c r="H197" s="24">
        <f t="shared" si="112"/>
        <v>25614.67</v>
      </c>
      <c r="I197" s="143">
        <f t="shared" si="108"/>
        <v>1.0767619552110187E-2</v>
      </c>
      <c r="J197" s="94" t="s">
        <v>75</v>
      </c>
      <c r="K197" s="196">
        <v>540.54</v>
      </c>
    </row>
    <row r="198" spans="1:11" s="95" customFormat="1" ht="47.25">
      <c r="A198" s="174" t="s">
        <v>785</v>
      </c>
      <c r="B198" s="142" t="s">
        <v>431</v>
      </c>
      <c r="C198" s="22" t="s">
        <v>432</v>
      </c>
      <c r="D198" s="23" t="s">
        <v>9</v>
      </c>
      <c r="E198" s="24">
        <v>1</v>
      </c>
      <c r="F198" s="24">
        <f t="shared" ref="F198:F199" si="113">ROUND(K198*(1-$K$9),2)</f>
        <v>225.41</v>
      </c>
      <c r="G198" s="24">
        <f t="shared" ref="G198:G202" si="114">ROUND(F198*(IF(J198="O",(1+$E$9),IF(J198="E",(1+$E$18),(1+$E$26)))),2)</f>
        <v>277.58999999999997</v>
      </c>
      <c r="H198" s="24">
        <f t="shared" ref="H198:H199" si="115">ROUND((E198*G198),2)</f>
        <v>277.58999999999997</v>
      </c>
      <c r="I198" s="143">
        <f t="shared" si="108"/>
        <v>1.1669029940539021E-4</v>
      </c>
      <c r="J198" s="94" t="s">
        <v>75</v>
      </c>
      <c r="K198" s="196">
        <v>265.19</v>
      </c>
    </row>
    <row r="199" spans="1:11" s="95" customFormat="1" ht="31.5">
      <c r="A199" s="174" t="s">
        <v>786</v>
      </c>
      <c r="B199" s="142" t="s">
        <v>433</v>
      </c>
      <c r="C199" s="22" t="s">
        <v>79</v>
      </c>
      <c r="D199" s="23" t="s">
        <v>17</v>
      </c>
      <c r="E199" s="24">
        <v>3</v>
      </c>
      <c r="F199" s="24">
        <f t="shared" si="113"/>
        <v>147.79</v>
      </c>
      <c r="G199" s="24">
        <f t="shared" si="114"/>
        <v>182</v>
      </c>
      <c r="H199" s="24">
        <f t="shared" si="115"/>
        <v>546</v>
      </c>
      <c r="I199" s="143">
        <f t="shared" si="108"/>
        <v>2.2952160911899946E-4</v>
      </c>
      <c r="J199" s="94" t="s">
        <v>75</v>
      </c>
      <c r="K199" s="196">
        <v>173.87</v>
      </c>
    </row>
    <row r="200" spans="1:11" s="95" customFormat="1" ht="47.25">
      <c r="A200" s="174" t="s">
        <v>787</v>
      </c>
      <c r="B200" s="142" t="s">
        <v>476</v>
      </c>
      <c r="C200" s="22" t="s">
        <v>477</v>
      </c>
      <c r="D200" s="23" t="s">
        <v>9</v>
      </c>
      <c r="E200" s="24">
        <v>1</v>
      </c>
      <c r="F200" s="24">
        <f t="shared" ref="F200:F202" si="116">ROUND(K200*(1-$K$9),2)</f>
        <v>643.61</v>
      </c>
      <c r="G200" s="24">
        <f t="shared" si="114"/>
        <v>792.61</v>
      </c>
      <c r="H200" s="24">
        <f t="shared" ref="H200:H202" si="117">ROUND((E200*G200),2)</f>
        <v>792.61</v>
      </c>
      <c r="I200" s="143">
        <f t="shared" si="108"/>
        <v>3.3318886923774759E-4</v>
      </c>
      <c r="J200" s="94" t="s">
        <v>75</v>
      </c>
      <c r="K200" s="196">
        <v>757.19</v>
      </c>
    </row>
    <row r="201" spans="1:11" s="95" customFormat="1" ht="63" customHeight="1">
      <c r="A201" s="174" t="s">
        <v>788</v>
      </c>
      <c r="B201" s="142" t="s">
        <v>478</v>
      </c>
      <c r="C201" s="22" t="s">
        <v>479</v>
      </c>
      <c r="D201" s="23" t="s">
        <v>9</v>
      </c>
      <c r="E201" s="24">
        <v>6</v>
      </c>
      <c r="F201" s="24">
        <f t="shared" si="116"/>
        <v>128.44</v>
      </c>
      <c r="G201" s="24">
        <f t="shared" si="114"/>
        <v>158.16999999999999</v>
      </c>
      <c r="H201" s="24">
        <f t="shared" si="117"/>
        <v>949.02</v>
      </c>
      <c r="I201" s="143">
        <f t="shared" si="108"/>
        <v>3.9893882323463893E-4</v>
      </c>
      <c r="J201" s="94" t="s">
        <v>75</v>
      </c>
      <c r="K201" s="196">
        <v>151.1</v>
      </c>
    </row>
    <row r="202" spans="1:11" s="95" customFormat="1" ht="63">
      <c r="A202" s="174" t="s">
        <v>789</v>
      </c>
      <c r="B202" s="142" t="s">
        <v>480</v>
      </c>
      <c r="C202" s="22" t="s">
        <v>481</v>
      </c>
      <c r="D202" s="23" t="s">
        <v>9</v>
      </c>
      <c r="E202" s="24">
        <v>11</v>
      </c>
      <c r="F202" s="24">
        <f t="shared" si="116"/>
        <v>160.9</v>
      </c>
      <c r="G202" s="24">
        <f t="shared" si="114"/>
        <v>198.15</v>
      </c>
      <c r="H202" s="24">
        <f t="shared" si="117"/>
        <v>2179.65</v>
      </c>
      <c r="I202" s="143">
        <f t="shared" si="108"/>
        <v>9.1625783024950041E-4</v>
      </c>
      <c r="J202" s="94" t="s">
        <v>75</v>
      </c>
      <c r="K202" s="196">
        <v>189.29</v>
      </c>
    </row>
    <row r="203" spans="1:11" s="95" customFormat="1" ht="31.5">
      <c r="A203" s="174" t="s">
        <v>790</v>
      </c>
      <c r="B203" s="142" t="s">
        <v>648</v>
      </c>
      <c r="C203" s="22" t="s">
        <v>647</v>
      </c>
      <c r="D203" s="23" t="s">
        <v>9</v>
      </c>
      <c r="E203" s="24">
        <v>4</v>
      </c>
      <c r="F203" s="24">
        <f t="shared" ref="F203" si="118">ROUND(K203*(1-$K$9),2)</f>
        <v>266.16000000000003</v>
      </c>
      <c r="G203" s="24">
        <f t="shared" ref="G203" si="119">ROUND(F203*(IF(J203="O",(1+$E$9),IF(J203="E",(1+$E$18),(1+$E$26)))),2)</f>
        <v>327.78</v>
      </c>
      <c r="H203" s="24">
        <f t="shared" ref="H203" si="120">ROUND((E203*G203),2)</f>
        <v>1311.12</v>
      </c>
      <c r="I203" s="143">
        <f t="shared" si="108"/>
        <v>5.511545277437776E-4</v>
      </c>
      <c r="J203" s="94" t="s">
        <v>75</v>
      </c>
      <c r="K203" s="196">
        <v>313.13</v>
      </c>
    </row>
    <row r="204" spans="1:11">
      <c r="A204" s="35"/>
      <c r="B204" s="36"/>
      <c r="C204" s="37" t="s">
        <v>516</v>
      </c>
      <c r="D204" s="36"/>
      <c r="E204" s="38"/>
      <c r="F204" s="39"/>
      <c r="G204" s="40"/>
      <c r="H204" s="25">
        <f>ROUND(SUM(H191:H203),2)</f>
        <v>68422.039999999994</v>
      </c>
      <c r="I204" s="96">
        <f t="shared" si="108"/>
        <v>2.876252146520979E-2</v>
      </c>
      <c r="J204" s="192"/>
      <c r="K204" s="184"/>
    </row>
    <row r="205" spans="1:11" ht="9.9499999999999993" customHeight="1">
      <c r="A205" s="115"/>
      <c r="B205" s="116"/>
      <c r="C205" s="116"/>
      <c r="D205" s="116"/>
      <c r="E205" s="117"/>
      <c r="F205" s="117"/>
      <c r="G205" s="117"/>
      <c r="H205" s="117"/>
      <c r="I205" s="118"/>
      <c r="J205" s="192"/>
      <c r="K205" s="184"/>
    </row>
    <row r="206" spans="1:11">
      <c r="A206" s="177">
        <v>14</v>
      </c>
      <c r="B206" s="221"/>
      <c r="C206" s="37" t="s">
        <v>25</v>
      </c>
      <c r="D206" s="217"/>
      <c r="E206" s="218"/>
      <c r="F206" s="45"/>
      <c r="G206" s="218"/>
      <c r="H206" s="45"/>
      <c r="I206" s="9"/>
      <c r="J206" s="145"/>
      <c r="K206" s="185"/>
    </row>
    <row r="207" spans="1:11" s="4" customFormat="1">
      <c r="A207" s="177" t="s">
        <v>592</v>
      </c>
      <c r="B207" s="227"/>
      <c r="C207" s="37" t="s">
        <v>530</v>
      </c>
      <c r="D207" s="36"/>
      <c r="E207" s="38"/>
      <c r="F207" s="39"/>
      <c r="G207" s="225"/>
      <c r="H207" s="45"/>
      <c r="I207" s="9"/>
      <c r="J207" s="222"/>
      <c r="K207" s="186"/>
    </row>
    <row r="208" spans="1:11" s="95" customFormat="1" ht="47.25" customHeight="1">
      <c r="A208" s="174" t="s">
        <v>791</v>
      </c>
      <c r="B208" s="142" t="s">
        <v>359</v>
      </c>
      <c r="C208" s="22" t="s">
        <v>360</v>
      </c>
      <c r="D208" s="23" t="s">
        <v>9</v>
      </c>
      <c r="E208" s="24">
        <v>1</v>
      </c>
      <c r="F208" s="24">
        <f t="shared" ref="F208" si="121">ROUND(K208*(1-$K$9),2)</f>
        <v>297.48</v>
      </c>
      <c r="G208" s="24">
        <f t="shared" ref="G208:G214" si="122">ROUND(F208*(IF(J208="O",(1+$E$9),IF(J208="E",(1+$E$18),(1+$E$26)))),2)</f>
        <v>366.35</v>
      </c>
      <c r="H208" s="24">
        <f t="shared" ref="H208" si="123">ROUND((E208*G208),2)</f>
        <v>366.35</v>
      </c>
      <c r="I208" s="143">
        <f t="shared" ref="I208:I215" si="124">H208/$H$395</f>
        <v>1.5400227381088912E-4</v>
      </c>
      <c r="J208" s="94" t="s">
        <v>75</v>
      </c>
      <c r="K208" s="183">
        <v>349.98</v>
      </c>
    </row>
    <row r="209" spans="1:11" s="95" customFormat="1" ht="47.25">
      <c r="A209" s="174" t="s">
        <v>792</v>
      </c>
      <c r="B209" s="142" t="s">
        <v>371</v>
      </c>
      <c r="C209" s="22" t="s">
        <v>372</v>
      </c>
      <c r="D209" s="23" t="s">
        <v>17</v>
      </c>
      <c r="E209" s="24">
        <f>101.85+148.82</f>
        <v>250.67</v>
      </c>
      <c r="F209" s="24">
        <f t="shared" ref="F209:F213" si="125">ROUND(K209*(1-$K$9),2)</f>
        <v>17.91</v>
      </c>
      <c r="G209" s="24">
        <f t="shared" si="122"/>
        <v>22.06</v>
      </c>
      <c r="H209" s="24">
        <f t="shared" ref="H209:H213" si="126">ROUND((E209*G209),2)</f>
        <v>5529.78</v>
      </c>
      <c r="I209" s="143">
        <f t="shared" si="124"/>
        <v>2.3245494572784998E-3</v>
      </c>
      <c r="J209" s="94" t="s">
        <v>75</v>
      </c>
      <c r="K209" s="183">
        <v>21.07</v>
      </c>
    </row>
    <row r="210" spans="1:11" s="95" customFormat="1" ht="31.5" customHeight="1">
      <c r="A210" s="174" t="s">
        <v>793</v>
      </c>
      <c r="B210" s="142" t="s">
        <v>373</v>
      </c>
      <c r="C210" s="22" t="s">
        <v>374</v>
      </c>
      <c r="D210" s="23" t="s">
        <v>17</v>
      </c>
      <c r="E210" s="24">
        <v>4.01</v>
      </c>
      <c r="F210" s="24">
        <f t="shared" si="125"/>
        <v>25.92</v>
      </c>
      <c r="G210" s="24">
        <f t="shared" si="122"/>
        <v>31.92</v>
      </c>
      <c r="H210" s="24">
        <f t="shared" si="126"/>
        <v>128</v>
      </c>
      <c r="I210" s="143">
        <f t="shared" si="124"/>
        <v>5.3807263676248961E-5</v>
      </c>
      <c r="J210" s="94" t="s">
        <v>75</v>
      </c>
      <c r="K210" s="183">
        <v>30.49</v>
      </c>
    </row>
    <row r="211" spans="1:11" s="95" customFormat="1" ht="47.25">
      <c r="A211" s="174" t="s">
        <v>794</v>
      </c>
      <c r="B211" s="142" t="s">
        <v>375</v>
      </c>
      <c r="C211" s="22" t="s">
        <v>376</v>
      </c>
      <c r="D211" s="23" t="s">
        <v>17</v>
      </c>
      <c r="E211" s="24">
        <v>83.61</v>
      </c>
      <c r="F211" s="24">
        <f t="shared" si="125"/>
        <v>34.58</v>
      </c>
      <c r="G211" s="24">
        <f t="shared" si="122"/>
        <v>42.59</v>
      </c>
      <c r="H211" s="24">
        <f t="shared" si="126"/>
        <v>3560.95</v>
      </c>
      <c r="I211" s="143">
        <f t="shared" si="124"/>
        <v>1.4969138717807712E-3</v>
      </c>
      <c r="J211" s="94" t="s">
        <v>75</v>
      </c>
      <c r="K211" s="183">
        <v>40.68</v>
      </c>
    </row>
    <row r="212" spans="1:11" s="95" customFormat="1" ht="31.5" customHeight="1">
      <c r="A212" s="174" t="s">
        <v>795</v>
      </c>
      <c r="B212" s="142" t="s">
        <v>377</v>
      </c>
      <c r="C212" s="22" t="s">
        <v>378</v>
      </c>
      <c r="D212" s="23" t="s">
        <v>17</v>
      </c>
      <c r="E212" s="24">
        <v>8.27</v>
      </c>
      <c r="F212" s="24">
        <f t="shared" si="125"/>
        <v>47.04</v>
      </c>
      <c r="G212" s="24">
        <f t="shared" si="122"/>
        <v>57.93</v>
      </c>
      <c r="H212" s="24">
        <f t="shared" si="126"/>
        <v>479.08</v>
      </c>
      <c r="I212" s="143">
        <f t="shared" si="124"/>
        <v>2.0139049907826054E-4</v>
      </c>
      <c r="J212" s="94" t="s">
        <v>75</v>
      </c>
      <c r="K212" s="183">
        <v>55.34</v>
      </c>
    </row>
    <row r="213" spans="1:11" s="95" customFormat="1" ht="47.25">
      <c r="A213" s="174" t="s">
        <v>796</v>
      </c>
      <c r="B213" s="142" t="s">
        <v>379</v>
      </c>
      <c r="C213" s="22" t="s">
        <v>380</v>
      </c>
      <c r="D213" s="23" t="s">
        <v>17</v>
      </c>
      <c r="E213" s="24">
        <v>1.3</v>
      </c>
      <c r="F213" s="24">
        <f t="shared" si="125"/>
        <v>66.06</v>
      </c>
      <c r="G213" s="24">
        <f t="shared" si="122"/>
        <v>81.349999999999994</v>
      </c>
      <c r="H213" s="24">
        <f t="shared" si="126"/>
        <v>105.76</v>
      </c>
      <c r="I213" s="143">
        <f t="shared" si="124"/>
        <v>4.4458251612500705E-5</v>
      </c>
      <c r="J213" s="94" t="s">
        <v>75</v>
      </c>
      <c r="K213" s="183">
        <v>77.72</v>
      </c>
    </row>
    <row r="214" spans="1:11" s="95" customFormat="1" ht="31.5" customHeight="1">
      <c r="A214" s="174" t="s">
        <v>797</v>
      </c>
      <c r="B214" s="142" t="s">
        <v>369</v>
      </c>
      <c r="C214" s="22" t="s">
        <v>370</v>
      </c>
      <c r="D214" s="23" t="s">
        <v>17</v>
      </c>
      <c r="E214" s="24">
        <v>10.37</v>
      </c>
      <c r="F214" s="24">
        <f>ROUND(K214*(1-$K$9),2)</f>
        <v>124.43</v>
      </c>
      <c r="G214" s="24">
        <f t="shared" si="122"/>
        <v>153.24</v>
      </c>
      <c r="H214" s="24">
        <f>ROUND((E214*G214),2)</f>
        <v>1589.1</v>
      </c>
      <c r="I214" s="143">
        <f t="shared" si="124"/>
        <v>6.680087711556814E-4</v>
      </c>
      <c r="J214" s="94" t="s">
        <v>75</v>
      </c>
      <c r="K214" s="183">
        <v>146.38999999999999</v>
      </c>
    </row>
    <row r="215" spans="1:11" s="95" customFormat="1">
      <c r="A215" s="35"/>
      <c r="B215" s="36"/>
      <c r="C215" s="37" t="s">
        <v>11</v>
      </c>
      <c r="D215" s="36"/>
      <c r="E215" s="38"/>
      <c r="F215" s="45"/>
      <c r="G215" s="9"/>
      <c r="H215" s="25">
        <f>ROUND(SUM(H208:H214),2)</f>
        <v>11759.02</v>
      </c>
      <c r="I215" s="96">
        <f t="shared" si="124"/>
        <v>4.9431303883928522E-3</v>
      </c>
      <c r="J215" s="192"/>
      <c r="K215" s="184"/>
    </row>
    <row r="216" spans="1:11" s="95" customFormat="1" ht="9.9499999999999993" customHeight="1">
      <c r="A216" s="119"/>
      <c r="B216" s="120"/>
      <c r="C216" s="121"/>
      <c r="D216" s="120"/>
      <c r="E216" s="122"/>
      <c r="F216" s="123"/>
      <c r="G216" s="123"/>
      <c r="H216" s="124"/>
      <c r="I216" s="125"/>
      <c r="J216" s="145"/>
      <c r="K216" s="185"/>
    </row>
    <row r="217" spans="1:11" s="95" customFormat="1">
      <c r="A217" s="177" t="s">
        <v>593</v>
      </c>
      <c r="B217" s="224"/>
      <c r="C217" s="37" t="s">
        <v>531</v>
      </c>
      <c r="D217" s="36"/>
      <c r="E217" s="38"/>
      <c r="F217" s="45"/>
      <c r="G217" s="45"/>
      <c r="H217" s="45"/>
      <c r="I217" s="9"/>
      <c r="J217" s="222"/>
      <c r="K217" s="186"/>
    </row>
    <row r="218" spans="1:11" s="95" customFormat="1" ht="47.25">
      <c r="A218" s="174" t="s">
        <v>798</v>
      </c>
      <c r="B218" s="142" t="s">
        <v>524</v>
      </c>
      <c r="C218" s="22" t="s">
        <v>525</v>
      </c>
      <c r="D218" s="23" t="s">
        <v>17</v>
      </c>
      <c r="E218" s="24">
        <f>64.67+77.89</f>
        <v>142.56</v>
      </c>
      <c r="F218" s="24">
        <f t="shared" ref="F218" si="127">ROUND(K218*(1-$K$9),2)</f>
        <v>30.63</v>
      </c>
      <c r="G218" s="24">
        <f t="shared" ref="G218:G222" si="128">ROUND(F218*(IF(J218="O",(1+$E$9),IF(J218="E",(1+$E$18),(1+$E$26)))),2)</f>
        <v>37.72</v>
      </c>
      <c r="H218" s="24">
        <f t="shared" ref="H218" si="129">ROUND((E218*G218),2)</f>
        <v>5377.36</v>
      </c>
      <c r="I218" s="143">
        <f t="shared" ref="I218:I223" si="130">H218/$H$395</f>
        <v>2.2604767765790163E-3</v>
      </c>
      <c r="J218" s="94" t="s">
        <v>75</v>
      </c>
      <c r="K218" s="183">
        <v>36.03</v>
      </c>
    </row>
    <row r="219" spans="1:11" s="95" customFormat="1" ht="47.25">
      <c r="A219" s="174" t="s">
        <v>799</v>
      </c>
      <c r="B219" s="142" t="s">
        <v>520</v>
      </c>
      <c r="C219" s="22" t="s">
        <v>521</v>
      </c>
      <c r="D219" s="23" t="s">
        <v>17</v>
      </c>
      <c r="E219" s="24">
        <v>268.85000000000002</v>
      </c>
      <c r="F219" s="24">
        <f>ROUND(K219*(1-$K$9),2)</f>
        <v>33.6</v>
      </c>
      <c r="G219" s="24">
        <f t="shared" si="128"/>
        <v>41.38</v>
      </c>
      <c r="H219" s="24">
        <f>ROUND((E219*G219),2)</f>
        <v>11125.01</v>
      </c>
      <c r="I219" s="143">
        <f t="shared" si="130"/>
        <v>4.676612081803957E-3</v>
      </c>
      <c r="J219" s="94" t="s">
        <v>75</v>
      </c>
      <c r="K219" s="183">
        <v>39.53</v>
      </c>
    </row>
    <row r="220" spans="1:11" s="95" customFormat="1" ht="47.25">
      <c r="A220" s="174" t="s">
        <v>800</v>
      </c>
      <c r="B220" s="142" t="s">
        <v>522</v>
      </c>
      <c r="C220" s="22" t="s">
        <v>523</v>
      </c>
      <c r="D220" s="23" t="s">
        <v>17</v>
      </c>
      <c r="E220" s="24">
        <v>90.28</v>
      </c>
      <c r="F220" s="24">
        <f>ROUND(K220*(1-$K$9),2)</f>
        <v>55.12</v>
      </c>
      <c r="G220" s="24">
        <f t="shared" si="128"/>
        <v>67.88</v>
      </c>
      <c r="H220" s="24">
        <f>ROUND((E220*G220),2)</f>
        <v>6128.21</v>
      </c>
      <c r="I220" s="143">
        <f t="shared" si="130"/>
        <v>2.5761110260423877E-3</v>
      </c>
      <c r="J220" s="94" t="s">
        <v>75</v>
      </c>
      <c r="K220" s="183">
        <v>64.849999999999994</v>
      </c>
    </row>
    <row r="221" spans="1:11" s="95" customFormat="1" ht="78.75">
      <c r="A221" s="174" t="s">
        <v>801</v>
      </c>
      <c r="B221" s="142" t="s">
        <v>551</v>
      </c>
      <c r="C221" s="22" t="s">
        <v>552</v>
      </c>
      <c r="D221" s="23" t="s">
        <v>9</v>
      </c>
      <c r="E221" s="24">
        <v>13</v>
      </c>
      <c r="F221" s="24">
        <f t="shared" ref="F221:F222" si="131">ROUND(K221*(1-$K$9),2)</f>
        <v>529.91999999999996</v>
      </c>
      <c r="G221" s="24">
        <f t="shared" si="128"/>
        <v>652.6</v>
      </c>
      <c r="H221" s="24">
        <f t="shared" ref="H221:H222" si="132">ROUND((E221*G221),2)</f>
        <v>8483.7999999999993</v>
      </c>
      <c r="I221" s="143">
        <f t="shared" si="130"/>
        <v>3.5663286216918817E-3</v>
      </c>
      <c r="J221" s="94" t="s">
        <v>75</v>
      </c>
      <c r="K221" s="183">
        <v>623.42999999999995</v>
      </c>
    </row>
    <row r="222" spans="1:11" s="95" customFormat="1" ht="78.75">
      <c r="A222" s="174" t="s">
        <v>802</v>
      </c>
      <c r="B222" s="142" t="s">
        <v>553</v>
      </c>
      <c r="C222" s="22" t="s">
        <v>554</v>
      </c>
      <c r="D222" s="23" t="s">
        <v>9</v>
      </c>
      <c r="E222" s="24">
        <v>1</v>
      </c>
      <c r="F222" s="24">
        <f t="shared" si="131"/>
        <v>802.83</v>
      </c>
      <c r="G222" s="24">
        <f t="shared" si="128"/>
        <v>988.69</v>
      </c>
      <c r="H222" s="24">
        <f t="shared" si="132"/>
        <v>988.69</v>
      </c>
      <c r="I222" s="143">
        <f t="shared" si="130"/>
        <v>4.1561487128180145E-4</v>
      </c>
      <c r="J222" s="94" t="s">
        <v>75</v>
      </c>
      <c r="K222" s="183">
        <v>944.51</v>
      </c>
    </row>
    <row r="223" spans="1:11" s="95" customFormat="1">
      <c r="A223" s="35"/>
      <c r="B223" s="36"/>
      <c r="C223" s="37" t="s">
        <v>11</v>
      </c>
      <c r="D223" s="36"/>
      <c r="E223" s="38"/>
      <c r="F223" s="39"/>
      <c r="G223" s="40"/>
      <c r="H223" s="25">
        <f>ROUND(SUM(H218:H222),2)</f>
        <v>32103.07</v>
      </c>
      <c r="I223" s="96">
        <f t="shared" si="130"/>
        <v>1.3495143377399044E-2</v>
      </c>
      <c r="J223" s="192"/>
      <c r="K223" s="184"/>
    </row>
    <row r="224" spans="1:11" s="95" customFormat="1" ht="9.9499999999999993" customHeight="1">
      <c r="A224" s="119"/>
      <c r="B224" s="120"/>
      <c r="C224" s="121"/>
      <c r="D224" s="120"/>
      <c r="E224" s="122"/>
      <c r="F224" s="124"/>
      <c r="G224" s="126"/>
      <c r="H224" s="124"/>
      <c r="I224" s="125"/>
      <c r="J224" s="145"/>
      <c r="K224" s="185"/>
    </row>
    <row r="225" spans="1:11" s="95" customFormat="1">
      <c r="A225" s="177" t="s">
        <v>594</v>
      </c>
      <c r="B225" s="227"/>
      <c r="C225" s="37" t="s">
        <v>532</v>
      </c>
      <c r="D225" s="36"/>
      <c r="E225" s="38"/>
      <c r="F225" s="39"/>
      <c r="G225" s="225"/>
      <c r="H225" s="45"/>
      <c r="I225" s="9"/>
      <c r="J225" s="222"/>
      <c r="K225" s="186"/>
    </row>
    <row r="226" spans="1:11" s="95" customFormat="1" ht="47.25">
      <c r="A226" s="174" t="s">
        <v>803</v>
      </c>
      <c r="B226" s="142" t="s">
        <v>361</v>
      </c>
      <c r="C226" s="22" t="s">
        <v>362</v>
      </c>
      <c r="D226" s="23" t="s">
        <v>17</v>
      </c>
      <c r="E226" s="24">
        <f>67.45+22.2</f>
        <v>89.65</v>
      </c>
      <c r="F226" s="24">
        <f t="shared" ref="F226:F229" si="133">ROUND(K226*(1-$K$9),2)</f>
        <v>16.82</v>
      </c>
      <c r="G226" s="24">
        <f t="shared" ref="G226:G230" si="134">ROUND(F226*(IF(J226="O",(1+$E$9),IF(J226="E",(1+$E$18),(1+$E$26)))),2)</f>
        <v>20.71</v>
      </c>
      <c r="H226" s="24">
        <f t="shared" ref="H226:H229" si="135">ROUND((E226*G226),2)</f>
        <v>1856.65</v>
      </c>
      <c r="I226" s="143">
        <f t="shared" ref="I226:I233" si="136">H226/$H$395</f>
        <v>7.8047856331646588E-4</v>
      </c>
      <c r="J226" s="94" t="s">
        <v>75</v>
      </c>
      <c r="K226" s="183">
        <v>19.79</v>
      </c>
    </row>
    <row r="227" spans="1:11" s="95" customFormat="1" ht="47.25">
      <c r="A227" s="174" t="s">
        <v>804</v>
      </c>
      <c r="B227" s="142" t="s">
        <v>365</v>
      </c>
      <c r="C227" s="22" t="s">
        <v>366</v>
      </c>
      <c r="D227" s="23" t="s">
        <v>17</v>
      </c>
      <c r="E227" s="24">
        <f>51.71+5.4+48.57</f>
        <v>105.68</v>
      </c>
      <c r="F227" s="24">
        <f t="shared" ref="F227:F228" si="137">ROUND(K227*(1-$K$9),2)</f>
        <v>23.08</v>
      </c>
      <c r="G227" s="24">
        <f t="shared" si="134"/>
        <v>28.42</v>
      </c>
      <c r="H227" s="24">
        <f t="shared" ref="H227:H228" si="138">ROUND((E227*G227),2)</f>
        <v>3003.43</v>
      </c>
      <c r="I227" s="143">
        <f t="shared" si="136"/>
        <v>1.2625496089309093E-3</v>
      </c>
      <c r="J227" s="94" t="s">
        <v>75</v>
      </c>
      <c r="K227" s="183">
        <v>27.15</v>
      </c>
    </row>
    <row r="228" spans="1:11" s="95" customFormat="1" ht="47.25">
      <c r="A228" s="174" t="s">
        <v>805</v>
      </c>
      <c r="B228" s="142" t="s">
        <v>367</v>
      </c>
      <c r="C228" s="22" t="s">
        <v>368</v>
      </c>
      <c r="D228" s="23" t="s">
        <v>17</v>
      </c>
      <c r="E228" s="24">
        <v>2.81</v>
      </c>
      <c r="F228" s="24">
        <f t="shared" si="137"/>
        <v>31.37</v>
      </c>
      <c r="G228" s="24">
        <f t="shared" si="134"/>
        <v>38.630000000000003</v>
      </c>
      <c r="H228" s="24">
        <f t="shared" si="138"/>
        <v>108.55</v>
      </c>
      <c r="I228" s="143">
        <f t="shared" si="136"/>
        <v>4.5631081812943943E-5</v>
      </c>
      <c r="J228" s="94" t="s">
        <v>75</v>
      </c>
      <c r="K228" s="183">
        <v>36.909999999999997</v>
      </c>
    </row>
    <row r="229" spans="1:11" s="95" customFormat="1" ht="47.25">
      <c r="A229" s="174" t="s">
        <v>806</v>
      </c>
      <c r="B229" s="142" t="s">
        <v>363</v>
      </c>
      <c r="C229" s="22" t="s">
        <v>364</v>
      </c>
      <c r="D229" s="23" t="s">
        <v>17</v>
      </c>
      <c r="E229" s="24">
        <v>189.12</v>
      </c>
      <c r="F229" s="24">
        <f t="shared" si="133"/>
        <v>34.369999999999997</v>
      </c>
      <c r="G229" s="24">
        <f t="shared" si="134"/>
        <v>42.33</v>
      </c>
      <c r="H229" s="24">
        <f t="shared" si="135"/>
        <v>8005.45</v>
      </c>
      <c r="I229" s="143">
        <f t="shared" si="136"/>
        <v>3.3652449921642751E-3</v>
      </c>
      <c r="J229" s="94" t="s">
        <v>75</v>
      </c>
      <c r="K229" s="183">
        <v>40.43</v>
      </c>
    </row>
    <row r="230" spans="1:11" s="95" customFormat="1" ht="78.75">
      <c r="A230" s="174" t="s">
        <v>807</v>
      </c>
      <c r="B230" s="142" t="s">
        <v>397</v>
      </c>
      <c r="C230" s="22" t="s">
        <v>398</v>
      </c>
      <c r="D230" s="23" t="s">
        <v>9</v>
      </c>
      <c r="E230" s="24">
        <v>16</v>
      </c>
      <c r="F230" s="24">
        <f t="shared" ref="F230" si="139">ROUND(K230*(1-$K$9),2)</f>
        <v>305.41000000000003</v>
      </c>
      <c r="G230" s="24">
        <f t="shared" si="134"/>
        <v>376.11</v>
      </c>
      <c r="H230" s="24">
        <f t="shared" ref="H230" si="140">ROUND((E230*G230),2)</f>
        <v>6017.76</v>
      </c>
      <c r="I230" s="143">
        <f t="shared" si="136"/>
        <v>2.5296812426592497E-3</v>
      </c>
      <c r="J230" s="94" t="s">
        <v>75</v>
      </c>
      <c r="K230" s="183">
        <v>359.3</v>
      </c>
    </row>
    <row r="231" spans="1:11" s="95" customFormat="1" ht="31.5">
      <c r="A231" s="174" t="s">
        <v>808</v>
      </c>
      <c r="B231" s="142" t="s">
        <v>547</v>
      </c>
      <c r="C231" s="22" t="s">
        <v>548</v>
      </c>
      <c r="D231" s="23" t="s">
        <v>9</v>
      </c>
      <c r="E231" s="24">
        <v>12</v>
      </c>
      <c r="F231" s="24">
        <f t="shared" ref="F231:F232" si="141">ROUND(K231*(1-$K$9),2)</f>
        <v>51.59</v>
      </c>
      <c r="G231" s="24">
        <f t="shared" ref="G231:G232" si="142">ROUND(F231*(IF(J231="O",(1+$E$9),IF(J231="E",(1+$E$18),(1+$E$26)))),2)</f>
        <v>63.53</v>
      </c>
      <c r="H231" s="24">
        <f t="shared" ref="H231:H232" si="143">ROUND((E231*G231),2)</f>
        <v>762.36</v>
      </c>
      <c r="I231" s="143">
        <f t="shared" si="136"/>
        <v>3.2047269950175906E-4</v>
      </c>
      <c r="J231" s="94" t="s">
        <v>75</v>
      </c>
      <c r="K231" s="183">
        <v>60.69</v>
      </c>
    </row>
    <row r="232" spans="1:11" s="95" customFormat="1" ht="31.5">
      <c r="A232" s="174" t="s">
        <v>809</v>
      </c>
      <c r="B232" s="142" t="s">
        <v>549</v>
      </c>
      <c r="C232" s="22" t="s">
        <v>550</v>
      </c>
      <c r="D232" s="23" t="s">
        <v>9</v>
      </c>
      <c r="E232" s="24">
        <v>8</v>
      </c>
      <c r="F232" s="24">
        <f t="shared" si="141"/>
        <v>19.440000000000001</v>
      </c>
      <c r="G232" s="24">
        <f t="shared" si="142"/>
        <v>23.94</v>
      </c>
      <c r="H232" s="24">
        <f t="shared" si="143"/>
        <v>191.52</v>
      </c>
      <c r="I232" s="143">
        <f t="shared" si="136"/>
        <v>8.050911827558751E-5</v>
      </c>
      <c r="J232" s="94" t="s">
        <v>75</v>
      </c>
      <c r="K232" s="183">
        <v>22.87</v>
      </c>
    </row>
    <row r="233" spans="1:11" s="95" customFormat="1">
      <c r="A233" s="42"/>
      <c r="B233" s="43"/>
      <c r="C233" s="37" t="s">
        <v>11</v>
      </c>
      <c r="D233" s="36"/>
      <c r="E233" s="38"/>
      <c r="F233" s="39"/>
      <c r="G233" s="40"/>
      <c r="H233" s="25">
        <f>ROUND(SUM(H226:H232),2)</f>
        <v>19945.72</v>
      </c>
      <c r="I233" s="96">
        <f t="shared" si="136"/>
        <v>8.3845673066611903E-3</v>
      </c>
      <c r="J233" s="192"/>
      <c r="K233" s="184"/>
    </row>
    <row r="234" spans="1:11" s="95" customFormat="1" ht="9.9499999999999993" customHeight="1">
      <c r="A234" s="127"/>
      <c r="B234" s="128"/>
      <c r="C234" s="129"/>
      <c r="D234" s="130"/>
      <c r="E234" s="123"/>
      <c r="F234" s="123"/>
      <c r="G234" s="123"/>
      <c r="H234" s="123"/>
      <c r="I234" s="131"/>
      <c r="J234" s="145"/>
      <c r="K234" s="185"/>
    </row>
    <row r="235" spans="1:11" s="95" customFormat="1">
      <c r="A235" s="177" t="s">
        <v>595</v>
      </c>
      <c r="B235" s="227"/>
      <c r="C235" s="37" t="s">
        <v>112</v>
      </c>
      <c r="D235" s="36"/>
      <c r="E235" s="38"/>
      <c r="F235" s="39"/>
      <c r="G235" s="225"/>
      <c r="H235" s="45"/>
      <c r="I235" s="9"/>
      <c r="J235" s="222"/>
      <c r="K235" s="186"/>
    </row>
    <row r="236" spans="1:11" s="95" customFormat="1" ht="63">
      <c r="A236" s="174" t="s">
        <v>810</v>
      </c>
      <c r="B236" s="142" t="s">
        <v>381</v>
      </c>
      <c r="C236" s="22" t="s">
        <v>382</v>
      </c>
      <c r="D236" s="23" t="s">
        <v>9</v>
      </c>
      <c r="E236" s="24">
        <v>10</v>
      </c>
      <c r="F236" s="24">
        <f t="shared" ref="F236:F244" si="144">ROUND(K236*(1-$K$9),2)</f>
        <v>103.99</v>
      </c>
      <c r="G236" s="24">
        <f t="shared" ref="G236:G244" si="145">ROUND(F236*(IF(J236="O",(1+$E$9),IF(J236="E",(1+$E$18),(1+$E$26)))),2)</f>
        <v>128.06</v>
      </c>
      <c r="H236" s="24">
        <f t="shared" ref="H236:H244" si="146">ROUND((E236*G236),2)</f>
        <v>1280.5999999999999</v>
      </c>
      <c r="I236" s="143">
        <f t="shared" ref="I236:I246" si="147">H236/$H$395</f>
        <v>5.3832485831097196E-4</v>
      </c>
      <c r="J236" s="94" t="s">
        <v>75</v>
      </c>
      <c r="K236" s="196">
        <v>122.34</v>
      </c>
    </row>
    <row r="237" spans="1:11" s="95" customFormat="1" ht="63">
      <c r="A237" s="174" t="s">
        <v>811</v>
      </c>
      <c r="B237" s="142" t="s">
        <v>383</v>
      </c>
      <c r="C237" s="22" t="s">
        <v>384</v>
      </c>
      <c r="D237" s="23" t="s">
        <v>9</v>
      </c>
      <c r="E237" s="24">
        <v>19</v>
      </c>
      <c r="F237" s="24">
        <f t="shared" si="144"/>
        <v>65.290000000000006</v>
      </c>
      <c r="G237" s="24">
        <f t="shared" si="145"/>
        <v>80.400000000000006</v>
      </c>
      <c r="H237" s="24">
        <f t="shared" si="146"/>
        <v>1527.6</v>
      </c>
      <c r="I237" s="143">
        <f t="shared" si="147"/>
        <v>6.4215606243623366E-4</v>
      </c>
      <c r="J237" s="94" t="s">
        <v>75</v>
      </c>
      <c r="K237" s="196">
        <v>76.81</v>
      </c>
    </row>
    <row r="238" spans="1:11" s="95" customFormat="1" ht="47.25">
      <c r="A238" s="174" t="s">
        <v>812</v>
      </c>
      <c r="B238" s="142" t="s">
        <v>385</v>
      </c>
      <c r="C238" s="22" t="s">
        <v>386</v>
      </c>
      <c r="D238" s="23" t="s">
        <v>9</v>
      </c>
      <c r="E238" s="24">
        <v>3</v>
      </c>
      <c r="F238" s="24">
        <f t="shared" si="144"/>
        <v>52.9</v>
      </c>
      <c r="G238" s="24">
        <f t="shared" si="145"/>
        <v>65.150000000000006</v>
      </c>
      <c r="H238" s="24">
        <f t="shared" si="146"/>
        <v>195.45</v>
      </c>
      <c r="I238" s="143">
        <f t="shared" si="147"/>
        <v>8.2161169418147332E-5</v>
      </c>
      <c r="J238" s="94" t="s">
        <v>75</v>
      </c>
      <c r="K238" s="196">
        <v>62.24</v>
      </c>
    </row>
    <row r="239" spans="1:11" s="95" customFormat="1" ht="47.25">
      <c r="A239" s="174" t="s">
        <v>813</v>
      </c>
      <c r="B239" s="142" t="s">
        <v>387</v>
      </c>
      <c r="C239" s="22" t="s">
        <v>388</v>
      </c>
      <c r="D239" s="23" t="s">
        <v>9</v>
      </c>
      <c r="E239" s="24">
        <v>2</v>
      </c>
      <c r="F239" s="24">
        <f t="shared" si="144"/>
        <v>66.75</v>
      </c>
      <c r="G239" s="24">
        <f t="shared" si="145"/>
        <v>82.2</v>
      </c>
      <c r="H239" s="24">
        <f t="shared" si="146"/>
        <v>164.4</v>
      </c>
      <c r="I239" s="143">
        <f t="shared" si="147"/>
        <v>6.910870428418226E-5</v>
      </c>
      <c r="J239" s="94" t="s">
        <v>75</v>
      </c>
      <c r="K239" s="196">
        <v>78.53</v>
      </c>
    </row>
    <row r="240" spans="1:11" s="95" customFormat="1" ht="47.25">
      <c r="A240" s="174" t="s">
        <v>814</v>
      </c>
      <c r="B240" s="142" t="s">
        <v>389</v>
      </c>
      <c r="C240" s="22" t="s">
        <v>390</v>
      </c>
      <c r="D240" s="23" t="s">
        <v>9</v>
      </c>
      <c r="E240" s="24">
        <v>1</v>
      </c>
      <c r="F240" s="24">
        <f t="shared" si="144"/>
        <v>120.37</v>
      </c>
      <c r="G240" s="24">
        <f t="shared" si="145"/>
        <v>148.24</v>
      </c>
      <c r="H240" s="24">
        <f t="shared" si="146"/>
        <v>148.24</v>
      </c>
      <c r="I240" s="143">
        <f t="shared" si="147"/>
        <v>6.2315537245055832E-5</v>
      </c>
      <c r="J240" s="94" t="s">
        <v>75</v>
      </c>
      <c r="K240" s="196">
        <v>141.61000000000001</v>
      </c>
    </row>
    <row r="241" spans="1:11" s="95" customFormat="1" ht="47.25">
      <c r="A241" s="174" t="s">
        <v>815</v>
      </c>
      <c r="B241" s="142" t="s">
        <v>391</v>
      </c>
      <c r="C241" s="22" t="s">
        <v>392</v>
      </c>
      <c r="D241" s="23" t="s">
        <v>9</v>
      </c>
      <c r="E241" s="24">
        <v>3</v>
      </c>
      <c r="F241" s="24">
        <f t="shared" si="144"/>
        <v>25.76</v>
      </c>
      <c r="G241" s="24">
        <f t="shared" si="145"/>
        <v>31.72</v>
      </c>
      <c r="H241" s="24">
        <f t="shared" si="146"/>
        <v>95.16</v>
      </c>
      <c r="I241" s="143">
        <f t="shared" si="147"/>
        <v>4.0002337589311331E-5</v>
      </c>
      <c r="J241" s="94" t="s">
        <v>75</v>
      </c>
      <c r="K241" s="196">
        <v>30.31</v>
      </c>
    </row>
    <row r="242" spans="1:11" s="95" customFormat="1" ht="47.25">
      <c r="A242" s="174" t="s">
        <v>816</v>
      </c>
      <c r="B242" s="142" t="s">
        <v>393</v>
      </c>
      <c r="C242" s="22" t="s">
        <v>394</v>
      </c>
      <c r="D242" s="23" t="s">
        <v>9</v>
      </c>
      <c r="E242" s="24">
        <v>2</v>
      </c>
      <c r="F242" s="24">
        <f t="shared" si="144"/>
        <v>325.99</v>
      </c>
      <c r="G242" s="24">
        <f t="shared" si="145"/>
        <v>401.46</v>
      </c>
      <c r="H242" s="24">
        <f t="shared" si="146"/>
        <v>802.92</v>
      </c>
      <c r="I242" s="143">
        <f t="shared" si="147"/>
        <v>3.3752287617917038E-4</v>
      </c>
      <c r="J242" s="94" t="s">
        <v>75</v>
      </c>
      <c r="K242" s="196">
        <v>383.52</v>
      </c>
    </row>
    <row r="243" spans="1:11" s="95" customFormat="1" ht="63">
      <c r="A243" s="174" t="s">
        <v>817</v>
      </c>
      <c r="B243" s="142" t="s">
        <v>395</v>
      </c>
      <c r="C243" s="22" t="s">
        <v>396</v>
      </c>
      <c r="D243" s="23" t="s">
        <v>9</v>
      </c>
      <c r="E243" s="24">
        <v>15</v>
      </c>
      <c r="F243" s="24">
        <f t="shared" si="144"/>
        <v>63.74</v>
      </c>
      <c r="G243" s="24">
        <f t="shared" si="145"/>
        <v>78.5</v>
      </c>
      <c r="H243" s="24">
        <f t="shared" si="146"/>
        <v>1177.5</v>
      </c>
      <c r="I243" s="143">
        <f t="shared" si="147"/>
        <v>4.9498478889674336E-4</v>
      </c>
      <c r="J243" s="94" t="s">
        <v>75</v>
      </c>
      <c r="K243" s="196">
        <v>74.989999999999995</v>
      </c>
    </row>
    <row r="244" spans="1:11" s="95" customFormat="1" ht="47.25">
      <c r="A244" s="174" t="s">
        <v>818</v>
      </c>
      <c r="B244" s="142">
        <v>99635</v>
      </c>
      <c r="C244" s="22" t="s">
        <v>653</v>
      </c>
      <c r="D244" s="23" t="s">
        <v>9</v>
      </c>
      <c r="E244" s="24">
        <v>16</v>
      </c>
      <c r="F244" s="24">
        <f t="shared" si="144"/>
        <v>236.77</v>
      </c>
      <c r="G244" s="24">
        <f t="shared" si="145"/>
        <v>291.58</v>
      </c>
      <c r="H244" s="24">
        <f t="shared" si="146"/>
        <v>4665.28</v>
      </c>
      <c r="I244" s="143">
        <f t="shared" si="147"/>
        <v>1.9611402428400837E-3</v>
      </c>
      <c r="J244" s="94" t="s">
        <v>75</v>
      </c>
      <c r="K244" s="196">
        <v>278.55</v>
      </c>
    </row>
    <row r="245" spans="1:11" s="95" customFormat="1" ht="47.25">
      <c r="A245" s="174" t="s">
        <v>819</v>
      </c>
      <c r="B245" s="142" t="s">
        <v>538</v>
      </c>
      <c r="C245" s="22" t="s">
        <v>539</v>
      </c>
      <c r="D245" s="23" t="s">
        <v>9</v>
      </c>
      <c r="E245" s="24">
        <v>2</v>
      </c>
      <c r="F245" s="24">
        <f t="shared" ref="F245" si="148">ROUND(K245*(1-$K$9),2)</f>
        <v>27.55</v>
      </c>
      <c r="G245" s="24">
        <f t="shared" ref="G245" si="149">ROUND(F245*(IF(J245="O",(1+$E$9),IF(J245="E",(1+$E$18),(1+$E$26)))),2)</f>
        <v>33.93</v>
      </c>
      <c r="H245" s="24">
        <f t="shared" ref="H245" si="150">ROUND((E245*G245),2)</f>
        <v>67.86</v>
      </c>
      <c r="I245" s="143">
        <f t="shared" si="147"/>
        <v>2.8526257133361361E-5</v>
      </c>
      <c r="J245" s="94" t="s">
        <v>75</v>
      </c>
      <c r="K245" s="196">
        <v>32.409999999999997</v>
      </c>
    </row>
    <row r="246" spans="1:11">
      <c r="A246" s="35"/>
      <c r="B246" s="36"/>
      <c r="C246" s="37" t="s">
        <v>11</v>
      </c>
      <c r="D246" s="36"/>
      <c r="E246" s="38"/>
      <c r="F246" s="39"/>
      <c r="G246" s="40"/>
      <c r="H246" s="25">
        <f>ROUND(SUM(H236:H245),2)</f>
        <v>10125.01</v>
      </c>
      <c r="I246" s="96">
        <f t="shared" si="147"/>
        <v>4.2562428343332617E-3</v>
      </c>
      <c r="J246" s="192"/>
      <c r="K246" s="184"/>
    </row>
    <row r="247" spans="1:11" ht="9.9499999999999993" customHeight="1">
      <c r="A247" s="119"/>
      <c r="B247" s="120"/>
      <c r="C247" s="121"/>
      <c r="D247" s="120"/>
      <c r="E247" s="122"/>
      <c r="F247" s="124"/>
      <c r="G247" s="126"/>
      <c r="H247" s="124"/>
      <c r="I247" s="125"/>
      <c r="J247" s="145"/>
      <c r="K247" s="185"/>
    </row>
    <row r="248" spans="1:11" s="4" customFormat="1">
      <c r="A248" s="177" t="s">
        <v>596</v>
      </c>
      <c r="B248" s="227"/>
      <c r="C248" s="37" t="s">
        <v>113</v>
      </c>
      <c r="D248" s="36"/>
      <c r="E248" s="38"/>
      <c r="F248" s="39"/>
      <c r="G248" s="225"/>
      <c r="H248" s="45"/>
      <c r="I248" s="9"/>
      <c r="J248" s="222"/>
      <c r="K248" s="186"/>
    </row>
    <row r="249" spans="1:11" s="95" customFormat="1" ht="94.5">
      <c r="A249" s="174" t="s">
        <v>820</v>
      </c>
      <c r="B249" s="142" t="s">
        <v>434</v>
      </c>
      <c r="C249" s="22" t="s">
        <v>435</v>
      </c>
      <c r="D249" s="23" t="s">
        <v>9</v>
      </c>
      <c r="E249" s="24">
        <v>7</v>
      </c>
      <c r="F249" s="24">
        <f t="shared" ref="F249:F266" si="151">ROUND(K249*(1-$K$9),2)</f>
        <v>303.77999999999997</v>
      </c>
      <c r="G249" s="24">
        <f t="shared" ref="G249:G266" si="152">ROUND(F249*(IF(J249="O",(1+$E$9),IF(J249="E",(1+$E$18),(1+$E$26)))),2)</f>
        <v>374.11</v>
      </c>
      <c r="H249" s="24">
        <f t="shared" ref="H249:H266" si="153">ROUND((E249*G249),2)</f>
        <v>2618.77</v>
      </c>
      <c r="I249" s="143">
        <f t="shared" ref="I249:I272" si="154">H249/$H$395</f>
        <v>1.1008503741988319E-3</v>
      </c>
      <c r="J249" s="94" t="s">
        <v>75</v>
      </c>
      <c r="K249" s="196">
        <v>357.39</v>
      </c>
    </row>
    <row r="250" spans="1:11" s="95" customFormat="1" ht="63">
      <c r="A250" s="174" t="s">
        <v>821</v>
      </c>
      <c r="B250" s="142" t="s">
        <v>436</v>
      </c>
      <c r="C250" s="22" t="s">
        <v>437</v>
      </c>
      <c r="D250" s="23" t="s">
        <v>9</v>
      </c>
      <c r="E250" s="24">
        <v>18</v>
      </c>
      <c r="F250" s="24">
        <f t="shared" si="151"/>
        <v>235.83</v>
      </c>
      <c r="G250" s="24">
        <f t="shared" si="152"/>
        <v>290.42</v>
      </c>
      <c r="H250" s="24">
        <f t="shared" si="153"/>
        <v>5227.5600000000004</v>
      </c>
      <c r="I250" s="143">
        <f t="shared" si="154"/>
        <v>2.1975054633079066E-3</v>
      </c>
      <c r="J250" s="94" t="s">
        <v>75</v>
      </c>
      <c r="K250" s="196">
        <v>277.45</v>
      </c>
    </row>
    <row r="251" spans="1:11" s="95" customFormat="1" ht="63">
      <c r="A251" s="174" t="s">
        <v>822</v>
      </c>
      <c r="B251" s="142" t="s">
        <v>438</v>
      </c>
      <c r="C251" s="22" t="s">
        <v>439</v>
      </c>
      <c r="D251" s="23" t="s">
        <v>9</v>
      </c>
      <c r="E251" s="24">
        <v>5</v>
      </c>
      <c r="F251" s="24">
        <f t="shared" si="151"/>
        <v>318.29000000000002</v>
      </c>
      <c r="G251" s="24">
        <f t="shared" si="152"/>
        <v>391.97</v>
      </c>
      <c r="H251" s="24">
        <f t="shared" si="153"/>
        <v>1959.85</v>
      </c>
      <c r="I251" s="143">
        <f t="shared" si="154"/>
        <v>8.2386066965544149E-4</v>
      </c>
      <c r="J251" s="94" t="s">
        <v>75</v>
      </c>
      <c r="K251" s="196">
        <v>374.46</v>
      </c>
    </row>
    <row r="252" spans="1:11" s="95" customFormat="1" ht="47.25">
      <c r="A252" s="174" t="s">
        <v>823</v>
      </c>
      <c r="B252" s="142" t="s">
        <v>440</v>
      </c>
      <c r="C252" s="22" t="s">
        <v>441</v>
      </c>
      <c r="D252" s="23" t="s">
        <v>9</v>
      </c>
      <c r="E252" s="24">
        <v>6</v>
      </c>
      <c r="F252" s="24">
        <f t="shared" si="151"/>
        <v>81.02</v>
      </c>
      <c r="G252" s="24">
        <f t="shared" si="152"/>
        <v>99.78</v>
      </c>
      <c r="H252" s="24">
        <f t="shared" si="153"/>
        <v>598.67999999999995</v>
      </c>
      <c r="I252" s="143">
        <f t="shared" si="154"/>
        <v>2.5166666107575566E-4</v>
      </c>
      <c r="J252" s="94" t="s">
        <v>75</v>
      </c>
      <c r="K252" s="196">
        <v>95.32</v>
      </c>
    </row>
    <row r="253" spans="1:11" s="95" customFormat="1" ht="47.25">
      <c r="A253" s="174" t="s">
        <v>824</v>
      </c>
      <c r="B253" s="142" t="s">
        <v>442</v>
      </c>
      <c r="C253" s="22" t="s">
        <v>443</v>
      </c>
      <c r="D253" s="23" t="s">
        <v>9</v>
      </c>
      <c r="E253" s="24">
        <v>3</v>
      </c>
      <c r="F253" s="24">
        <f t="shared" si="151"/>
        <v>34.86</v>
      </c>
      <c r="G253" s="24">
        <f t="shared" si="152"/>
        <v>42.93</v>
      </c>
      <c r="H253" s="24">
        <f t="shared" si="153"/>
        <v>128.79</v>
      </c>
      <c r="I253" s="143">
        <f t="shared" si="154"/>
        <v>5.4139355381750806E-5</v>
      </c>
      <c r="J253" s="94" t="s">
        <v>75</v>
      </c>
      <c r="K253" s="196">
        <v>41.01</v>
      </c>
    </row>
    <row r="254" spans="1:11" s="95" customFormat="1" ht="63">
      <c r="A254" s="174" t="s">
        <v>825</v>
      </c>
      <c r="B254" s="142" t="s">
        <v>444</v>
      </c>
      <c r="C254" s="22" t="s">
        <v>445</v>
      </c>
      <c r="D254" s="23" t="s">
        <v>9</v>
      </c>
      <c r="E254" s="24">
        <v>17</v>
      </c>
      <c r="F254" s="24">
        <f t="shared" si="151"/>
        <v>94.11</v>
      </c>
      <c r="G254" s="24">
        <f t="shared" si="152"/>
        <v>115.9</v>
      </c>
      <c r="H254" s="24">
        <f t="shared" si="153"/>
        <v>1970.3</v>
      </c>
      <c r="I254" s="143">
        <f t="shared" si="154"/>
        <v>8.282535282915103E-4</v>
      </c>
      <c r="J254" s="94" t="s">
        <v>75</v>
      </c>
      <c r="K254" s="196">
        <v>110.72</v>
      </c>
    </row>
    <row r="255" spans="1:11" s="95" customFormat="1" ht="63">
      <c r="A255" s="174" t="s">
        <v>826</v>
      </c>
      <c r="B255" s="142" t="s">
        <v>446</v>
      </c>
      <c r="C255" s="22" t="s">
        <v>447</v>
      </c>
      <c r="D255" s="23" t="s">
        <v>9</v>
      </c>
      <c r="E255" s="24">
        <v>7</v>
      </c>
      <c r="F255" s="24">
        <f t="shared" si="151"/>
        <v>118.54</v>
      </c>
      <c r="G255" s="24">
        <f t="shared" si="152"/>
        <v>145.97999999999999</v>
      </c>
      <c r="H255" s="24">
        <f t="shared" si="153"/>
        <v>1021.86</v>
      </c>
      <c r="I255" s="143">
        <f t="shared" si="154"/>
        <v>4.2955851922040438E-4</v>
      </c>
      <c r="J255" s="94" t="s">
        <v>75</v>
      </c>
      <c r="K255" s="196">
        <v>139.46</v>
      </c>
    </row>
    <row r="256" spans="1:11" s="95" customFormat="1" ht="47.25">
      <c r="A256" s="174" t="s">
        <v>827</v>
      </c>
      <c r="B256" s="142" t="s">
        <v>448</v>
      </c>
      <c r="C256" s="22" t="s">
        <v>449</v>
      </c>
      <c r="D256" s="23" t="s">
        <v>9</v>
      </c>
      <c r="E256" s="24">
        <v>3</v>
      </c>
      <c r="F256" s="24">
        <f t="shared" si="151"/>
        <v>52.5</v>
      </c>
      <c r="G256" s="24">
        <f t="shared" si="152"/>
        <v>64.650000000000006</v>
      </c>
      <c r="H256" s="24">
        <f t="shared" si="153"/>
        <v>193.95</v>
      </c>
      <c r="I256" s="143">
        <f t="shared" si="154"/>
        <v>8.1530615546941286E-5</v>
      </c>
      <c r="J256" s="94" t="s">
        <v>75</v>
      </c>
      <c r="K256" s="196">
        <v>61.76</v>
      </c>
    </row>
    <row r="257" spans="1:11" s="95" customFormat="1" ht="141.75">
      <c r="A257" s="174" t="s">
        <v>828</v>
      </c>
      <c r="B257" s="142" t="s">
        <v>450</v>
      </c>
      <c r="C257" s="22" t="s">
        <v>451</v>
      </c>
      <c r="D257" s="23" t="s">
        <v>9</v>
      </c>
      <c r="E257" s="24">
        <v>2</v>
      </c>
      <c r="F257" s="24">
        <f t="shared" si="151"/>
        <v>421.64</v>
      </c>
      <c r="G257" s="24">
        <f t="shared" si="152"/>
        <v>519.25</v>
      </c>
      <c r="H257" s="24">
        <f t="shared" si="153"/>
        <v>1038.5</v>
      </c>
      <c r="I257" s="143">
        <f t="shared" si="154"/>
        <v>4.3655346349831677E-4</v>
      </c>
      <c r="J257" s="94" t="s">
        <v>75</v>
      </c>
      <c r="K257" s="196">
        <v>496.05</v>
      </c>
    </row>
    <row r="258" spans="1:11" s="95" customFormat="1" ht="63">
      <c r="A258" s="174" t="s">
        <v>829</v>
      </c>
      <c r="B258" s="142" t="s">
        <v>452</v>
      </c>
      <c r="C258" s="22" t="s">
        <v>453</v>
      </c>
      <c r="D258" s="23" t="s">
        <v>9</v>
      </c>
      <c r="E258" s="24">
        <v>2</v>
      </c>
      <c r="F258" s="24">
        <f t="shared" si="151"/>
        <v>178.01</v>
      </c>
      <c r="G258" s="24">
        <f t="shared" si="152"/>
        <v>219.22</v>
      </c>
      <c r="H258" s="24">
        <f t="shared" si="153"/>
        <v>438.44</v>
      </c>
      <c r="I258" s="143">
        <f t="shared" si="154"/>
        <v>1.8430669286105151E-4</v>
      </c>
      <c r="J258" s="94" t="s">
        <v>75</v>
      </c>
      <c r="K258" s="196">
        <v>209.42</v>
      </c>
    </row>
    <row r="259" spans="1:11" s="95" customFormat="1" ht="78.75">
      <c r="A259" s="174" t="s">
        <v>830</v>
      </c>
      <c r="B259" s="142" t="s">
        <v>454</v>
      </c>
      <c r="C259" s="22" t="s">
        <v>455</v>
      </c>
      <c r="D259" s="23" t="s">
        <v>9</v>
      </c>
      <c r="E259" s="24">
        <v>12</v>
      </c>
      <c r="F259" s="24">
        <f t="shared" si="151"/>
        <v>295.10000000000002</v>
      </c>
      <c r="G259" s="24">
        <f t="shared" si="152"/>
        <v>363.42</v>
      </c>
      <c r="H259" s="24">
        <f t="shared" si="153"/>
        <v>4361.04</v>
      </c>
      <c r="I259" s="143">
        <f t="shared" si="154"/>
        <v>1.8332471029895996E-3</v>
      </c>
      <c r="J259" s="94" t="s">
        <v>75</v>
      </c>
      <c r="K259" s="196">
        <v>347.18</v>
      </c>
    </row>
    <row r="260" spans="1:11" s="95" customFormat="1">
      <c r="A260" s="174" t="s">
        <v>831</v>
      </c>
      <c r="B260" s="142" t="s">
        <v>456</v>
      </c>
      <c r="C260" s="22" t="s">
        <v>457</v>
      </c>
      <c r="D260" s="23" t="s">
        <v>9</v>
      </c>
      <c r="E260" s="24">
        <v>1</v>
      </c>
      <c r="F260" s="24">
        <f t="shared" si="151"/>
        <v>134.83000000000001</v>
      </c>
      <c r="G260" s="24">
        <f t="shared" si="152"/>
        <v>166.04</v>
      </c>
      <c r="H260" s="24">
        <f t="shared" si="153"/>
        <v>166.04</v>
      </c>
      <c r="I260" s="143">
        <f t="shared" si="154"/>
        <v>6.9798109850034191E-5</v>
      </c>
      <c r="J260" s="94" t="s">
        <v>75</v>
      </c>
      <c r="K260" s="196">
        <v>158.62</v>
      </c>
    </row>
    <row r="261" spans="1:11" s="95" customFormat="1" ht="47.25">
      <c r="A261" s="174" t="s">
        <v>832</v>
      </c>
      <c r="B261" s="142" t="s">
        <v>458</v>
      </c>
      <c r="C261" s="22" t="s">
        <v>459</v>
      </c>
      <c r="D261" s="23" t="s">
        <v>9</v>
      </c>
      <c r="E261" s="24">
        <v>16</v>
      </c>
      <c r="F261" s="24">
        <f t="shared" si="151"/>
        <v>124.92</v>
      </c>
      <c r="G261" s="24">
        <f t="shared" si="152"/>
        <v>153.84</v>
      </c>
      <c r="H261" s="24">
        <f t="shared" si="153"/>
        <v>2461.44</v>
      </c>
      <c r="I261" s="143">
        <f t="shared" si="154"/>
        <v>1.0347136804942675E-3</v>
      </c>
      <c r="J261" s="94" t="s">
        <v>75</v>
      </c>
      <c r="K261" s="196">
        <v>146.97</v>
      </c>
    </row>
    <row r="262" spans="1:11" s="95" customFormat="1" ht="31.5">
      <c r="A262" s="174" t="s">
        <v>833</v>
      </c>
      <c r="B262" s="142" t="s">
        <v>460</v>
      </c>
      <c r="C262" s="22" t="s">
        <v>461</v>
      </c>
      <c r="D262" s="23" t="s">
        <v>9</v>
      </c>
      <c r="E262" s="24">
        <v>13</v>
      </c>
      <c r="F262" s="24">
        <f t="shared" si="151"/>
        <v>16.53</v>
      </c>
      <c r="G262" s="24">
        <f t="shared" si="152"/>
        <v>20.36</v>
      </c>
      <c r="H262" s="24">
        <f t="shared" si="153"/>
        <v>264.68</v>
      </c>
      <c r="I262" s="143">
        <f t="shared" si="154"/>
        <v>1.1126333242054355E-4</v>
      </c>
      <c r="J262" s="94" t="s">
        <v>75</v>
      </c>
      <c r="K262" s="196">
        <v>19.45</v>
      </c>
    </row>
    <row r="263" spans="1:11" s="95" customFormat="1">
      <c r="A263" s="174" t="s">
        <v>834</v>
      </c>
      <c r="B263" s="142" t="s">
        <v>462</v>
      </c>
      <c r="C263" s="22" t="s">
        <v>463</v>
      </c>
      <c r="D263" s="23" t="s">
        <v>9</v>
      </c>
      <c r="E263" s="24">
        <v>17</v>
      </c>
      <c r="F263" s="24">
        <f t="shared" si="151"/>
        <v>127.07</v>
      </c>
      <c r="G263" s="24">
        <f t="shared" si="152"/>
        <v>156.49</v>
      </c>
      <c r="H263" s="24">
        <f t="shared" si="153"/>
        <v>2660.33</v>
      </c>
      <c r="I263" s="143">
        <f t="shared" si="154"/>
        <v>1.1183209201237139E-3</v>
      </c>
      <c r="J263" s="94" t="s">
        <v>75</v>
      </c>
      <c r="K263" s="196">
        <v>149.49</v>
      </c>
    </row>
    <row r="264" spans="1:11" s="95" customFormat="1">
      <c r="A264" s="174" t="s">
        <v>835</v>
      </c>
      <c r="B264" s="142" t="s">
        <v>464</v>
      </c>
      <c r="C264" s="22" t="s">
        <v>33</v>
      </c>
      <c r="D264" s="23" t="s">
        <v>9</v>
      </c>
      <c r="E264" s="24">
        <v>14</v>
      </c>
      <c r="F264" s="24">
        <f t="shared" si="151"/>
        <v>34.94</v>
      </c>
      <c r="G264" s="24">
        <f t="shared" si="152"/>
        <v>43.03</v>
      </c>
      <c r="H264" s="24">
        <f t="shared" si="153"/>
        <v>602.41999999999996</v>
      </c>
      <c r="I264" s="143">
        <f t="shared" si="154"/>
        <v>2.5323884206129605E-4</v>
      </c>
      <c r="J264" s="94" t="s">
        <v>75</v>
      </c>
      <c r="K264" s="196">
        <v>41.1</v>
      </c>
    </row>
    <row r="265" spans="1:11" s="95" customFormat="1">
      <c r="A265" s="174" t="s">
        <v>836</v>
      </c>
      <c r="B265" s="142" t="s">
        <v>465</v>
      </c>
      <c r="C265" s="22" t="s">
        <v>32</v>
      </c>
      <c r="D265" s="23" t="s">
        <v>9</v>
      </c>
      <c r="E265" s="24">
        <v>2</v>
      </c>
      <c r="F265" s="24">
        <f t="shared" si="151"/>
        <v>100.02</v>
      </c>
      <c r="G265" s="24">
        <f t="shared" si="152"/>
        <v>123.17</v>
      </c>
      <c r="H265" s="24">
        <f t="shared" si="153"/>
        <v>246.34</v>
      </c>
      <c r="I265" s="143">
        <f t="shared" si="154"/>
        <v>1.0355376042193101E-4</v>
      </c>
      <c r="J265" s="94" t="s">
        <v>75</v>
      </c>
      <c r="K265" s="196">
        <v>117.67</v>
      </c>
    </row>
    <row r="266" spans="1:11" s="95" customFormat="1">
      <c r="A266" s="174" t="s">
        <v>837</v>
      </c>
      <c r="B266" s="142" t="s">
        <v>466</v>
      </c>
      <c r="C266" s="22" t="s">
        <v>49</v>
      </c>
      <c r="D266" s="23" t="s">
        <v>9</v>
      </c>
      <c r="E266" s="24">
        <v>20</v>
      </c>
      <c r="F266" s="24">
        <f t="shared" si="151"/>
        <v>29.58</v>
      </c>
      <c r="G266" s="24">
        <f t="shared" si="152"/>
        <v>36.43</v>
      </c>
      <c r="H266" s="24">
        <f t="shared" si="153"/>
        <v>728.6</v>
      </c>
      <c r="I266" s="143">
        <f t="shared" si="154"/>
        <v>3.0628103370714839E-4</v>
      </c>
      <c r="J266" s="94" t="s">
        <v>75</v>
      </c>
      <c r="K266" s="196">
        <v>34.799999999999997</v>
      </c>
    </row>
    <row r="267" spans="1:11" s="95" customFormat="1" ht="31.5">
      <c r="A267" s="174" t="s">
        <v>838</v>
      </c>
      <c r="B267" s="142" t="s">
        <v>467</v>
      </c>
      <c r="C267" s="22" t="s">
        <v>468</v>
      </c>
      <c r="D267" s="23" t="s">
        <v>9</v>
      </c>
      <c r="E267" s="24">
        <v>16</v>
      </c>
      <c r="F267" s="24">
        <f t="shared" ref="F267:F271" si="155">ROUND(K267*(1-$K$9),2)</f>
        <v>49.1</v>
      </c>
      <c r="G267" s="24">
        <f t="shared" ref="G267:G271" si="156">ROUND(F267*(IF(J267="O",(1+$E$9),IF(J267="E",(1+$E$18),(1+$E$26)))),2)</f>
        <v>60.47</v>
      </c>
      <c r="H267" s="24">
        <f t="shared" ref="H267:H271" si="157">ROUND((E267*G267),2)</f>
        <v>967.52</v>
      </c>
      <c r="I267" s="143">
        <f t="shared" si="154"/>
        <v>4.0671565431284684E-4</v>
      </c>
      <c r="J267" s="94" t="s">
        <v>75</v>
      </c>
      <c r="K267" s="196">
        <v>57.76</v>
      </c>
    </row>
    <row r="268" spans="1:11" s="95" customFormat="1">
      <c r="A268" s="174" t="s">
        <v>839</v>
      </c>
      <c r="B268" s="142" t="s">
        <v>469</v>
      </c>
      <c r="C268" s="22" t="s">
        <v>34</v>
      </c>
      <c r="D268" s="23" t="s">
        <v>9</v>
      </c>
      <c r="E268" s="24">
        <v>14</v>
      </c>
      <c r="F268" s="24">
        <f t="shared" si="155"/>
        <v>43.27</v>
      </c>
      <c r="G268" s="24">
        <f t="shared" si="156"/>
        <v>53.29</v>
      </c>
      <c r="H268" s="24">
        <f t="shared" si="157"/>
        <v>746.06</v>
      </c>
      <c r="I268" s="143">
        <f t="shared" si="154"/>
        <v>3.1362068076798666E-4</v>
      </c>
      <c r="J268" s="94" t="s">
        <v>75</v>
      </c>
      <c r="K268" s="196">
        <v>50.91</v>
      </c>
    </row>
    <row r="269" spans="1:11" s="95" customFormat="1" ht="31.5">
      <c r="A269" s="174" t="s">
        <v>840</v>
      </c>
      <c r="B269" s="142" t="s">
        <v>470</v>
      </c>
      <c r="C269" s="22" t="s">
        <v>475</v>
      </c>
      <c r="D269" s="23" t="s">
        <v>9</v>
      </c>
      <c r="E269" s="24">
        <v>28</v>
      </c>
      <c r="F269" s="24">
        <f t="shared" si="155"/>
        <v>3.27</v>
      </c>
      <c r="G269" s="24">
        <f t="shared" si="156"/>
        <v>4.03</v>
      </c>
      <c r="H269" s="24">
        <f t="shared" si="157"/>
        <v>112.84</v>
      </c>
      <c r="I269" s="143">
        <f t="shared" si="154"/>
        <v>4.7434465884593226E-5</v>
      </c>
      <c r="J269" s="94" t="s">
        <v>75</v>
      </c>
      <c r="K269" s="196">
        <v>3.85</v>
      </c>
    </row>
    <row r="270" spans="1:11" s="95" customFormat="1">
      <c r="A270" s="174" t="s">
        <v>841</v>
      </c>
      <c r="B270" s="142" t="s">
        <v>471</v>
      </c>
      <c r="C270" s="22" t="s">
        <v>472</v>
      </c>
      <c r="D270" s="23" t="s">
        <v>9</v>
      </c>
      <c r="E270" s="24">
        <v>34</v>
      </c>
      <c r="F270" s="24">
        <f t="shared" si="155"/>
        <v>45.65</v>
      </c>
      <c r="G270" s="24">
        <f t="shared" si="156"/>
        <v>56.22</v>
      </c>
      <c r="H270" s="24">
        <f t="shared" si="157"/>
        <v>1911.48</v>
      </c>
      <c r="I270" s="143">
        <f t="shared" si="154"/>
        <v>8.0352740915528404E-4</v>
      </c>
      <c r="J270" s="94" t="s">
        <v>75</v>
      </c>
      <c r="K270" s="196">
        <v>53.7</v>
      </c>
    </row>
    <row r="271" spans="1:11" s="95" customFormat="1" ht="31.5">
      <c r="A271" s="174" t="s">
        <v>842</v>
      </c>
      <c r="B271" s="142" t="s">
        <v>473</v>
      </c>
      <c r="C271" s="22" t="s">
        <v>474</v>
      </c>
      <c r="D271" s="23" t="s">
        <v>9</v>
      </c>
      <c r="E271" s="24">
        <v>16</v>
      </c>
      <c r="F271" s="24">
        <f t="shared" si="155"/>
        <v>46.51</v>
      </c>
      <c r="G271" s="24">
        <f t="shared" si="156"/>
        <v>57.28</v>
      </c>
      <c r="H271" s="24">
        <f t="shared" si="157"/>
        <v>916.48</v>
      </c>
      <c r="I271" s="143">
        <f t="shared" si="154"/>
        <v>3.8526000792194257E-4</v>
      </c>
      <c r="J271" s="94" t="s">
        <v>75</v>
      </c>
      <c r="K271" s="196">
        <v>54.72</v>
      </c>
    </row>
    <row r="272" spans="1:11" s="95" customFormat="1">
      <c r="A272" s="41"/>
      <c r="B272" s="43"/>
      <c r="C272" s="37" t="s">
        <v>11</v>
      </c>
      <c r="D272" s="36"/>
      <c r="E272" s="44"/>
      <c r="F272" s="39"/>
      <c r="G272" s="40"/>
      <c r="H272" s="25">
        <f>ROUND(SUM(H249:H271),2)</f>
        <v>31341.97</v>
      </c>
      <c r="I272" s="96">
        <f t="shared" si="154"/>
        <v>1.3175200343149099E-2</v>
      </c>
      <c r="J272" s="192"/>
      <c r="K272" s="184"/>
    </row>
    <row r="273" spans="1:12" s="95" customFormat="1" ht="9.9499999999999993" customHeight="1">
      <c r="A273" s="132"/>
      <c r="B273" s="128"/>
      <c r="C273" s="121"/>
      <c r="D273" s="120"/>
      <c r="E273" s="133"/>
      <c r="F273" s="124"/>
      <c r="G273" s="126"/>
      <c r="H273" s="124"/>
      <c r="I273" s="134"/>
      <c r="J273" s="145"/>
      <c r="K273" s="185"/>
    </row>
    <row r="274" spans="1:12" s="4" customFormat="1">
      <c r="A274" s="177" t="s">
        <v>597</v>
      </c>
      <c r="B274" s="227"/>
      <c r="C274" s="37" t="s">
        <v>519</v>
      </c>
      <c r="D274" s="36"/>
      <c r="E274" s="38"/>
      <c r="F274" s="39"/>
      <c r="G274" s="225"/>
      <c r="H274" s="45"/>
      <c r="I274" s="9"/>
      <c r="J274" s="222"/>
      <c r="K274" s="186"/>
    </row>
    <row r="275" spans="1:12" s="95" customFormat="1" ht="31.5">
      <c r="A275" s="174" t="s">
        <v>843</v>
      </c>
      <c r="B275" s="142" t="s">
        <v>128</v>
      </c>
      <c r="C275" s="22" t="s">
        <v>129</v>
      </c>
      <c r="D275" s="23" t="s">
        <v>14</v>
      </c>
      <c r="E275" s="24">
        <f>0.75*312.37</f>
        <v>234.2775</v>
      </c>
      <c r="F275" s="24">
        <f>ROUND(K275*(1-$K$9),2)</f>
        <v>9.67</v>
      </c>
      <c r="G275" s="24">
        <f t="shared" ref="G275:G283" si="158">ROUND(F275*(IF(J275="O",(1+$E$9),IF(J275="E",(1+$E$18),(1+$E$26)))),2)</f>
        <v>11.91</v>
      </c>
      <c r="H275" s="24">
        <f t="shared" ref="H275:H283" si="159">ROUND((E275*G275),2)</f>
        <v>2790.25</v>
      </c>
      <c r="I275" s="143">
        <f t="shared" ref="I275:I285" si="160">H275/$H$395</f>
        <v>1.1729352927551068E-3</v>
      </c>
      <c r="J275" s="94" t="s">
        <v>75</v>
      </c>
      <c r="K275" s="183">
        <v>11.38</v>
      </c>
    </row>
    <row r="276" spans="1:12" s="95" customFormat="1" ht="47.25">
      <c r="A276" s="174" t="s">
        <v>844</v>
      </c>
      <c r="B276" s="142" t="s">
        <v>586</v>
      </c>
      <c r="C276" s="22" t="s">
        <v>581</v>
      </c>
      <c r="D276" s="23" t="s">
        <v>582</v>
      </c>
      <c r="E276" s="24">
        <f>0.75*4373.16</f>
        <v>3279.87</v>
      </c>
      <c r="F276" s="24">
        <f t="shared" ref="F276:F283" si="161">ROUND(K276*(1-$K$9),2)</f>
        <v>2.09</v>
      </c>
      <c r="G276" s="24">
        <f t="shared" si="158"/>
        <v>2.57</v>
      </c>
      <c r="H276" s="24">
        <f t="shared" si="159"/>
        <v>8429.27</v>
      </c>
      <c r="I276" s="143">
        <f t="shared" si="160"/>
        <v>3.5434058866273053E-3</v>
      </c>
      <c r="J276" s="94" t="s">
        <v>75</v>
      </c>
      <c r="K276" s="183">
        <v>2.46</v>
      </c>
    </row>
    <row r="277" spans="1:12" s="95" customFormat="1" ht="31.5">
      <c r="A277" s="174" t="s">
        <v>845</v>
      </c>
      <c r="B277" s="142">
        <v>102704</v>
      </c>
      <c r="C277" s="22" t="s">
        <v>702</v>
      </c>
      <c r="D277" s="23" t="s">
        <v>17</v>
      </c>
      <c r="E277" s="24">
        <f>0.75*288.5</f>
        <v>216.375</v>
      </c>
      <c r="F277" s="24">
        <f t="shared" si="161"/>
        <v>10.199999999999999</v>
      </c>
      <c r="G277" s="24">
        <f t="shared" si="158"/>
        <v>12.56</v>
      </c>
      <c r="H277" s="24">
        <f t="shared" si="159"/>
        <v>2717.67</v>
      </c>
      <c r="I277" s="143">
        <f t="shared" si="160"/>
        <v>1.1424248927736837E-3</v>
      </c>
      <c r="J277" s="94" t="s">
        <v>75</v>
      </c>
      <c r="K277" s="183">
        <v>12</v>
      </c>
    </row>
    <row r="278" spans="1:12" s="95" customFormat="1" ht="31.5">
      <c r="A278" s="174" t="s">
        <v>846</v>
      </c>
      <c r="B278" s="142" t="s">
        <v>526</v>
      </c>
      <c r="C278" s="22" t="s">
        <v>527</v>
      </c>
      <c r="D278" s="23" t="s">
        <v>17</v>
      </c>
      <c r="E278" s="24">
        <v>133.62</v>
      </c>
      <c r="F278" s="24">
        <f t="shared" si="161"/>
        <v>17.920000000000002</v>
      </c>
      <c r="G278" s="24">
        <f t="shared" si="158"/>
        <v>22.07</v>
      </c>
      <c r="H278" s="24">
        <f t="shared" si="159"/>
        <v>2948.99</v>
      </c>
      <c r="I278" s="143">
        <f t="shared" si="160"/>
        <v>1.2396647070986046E-3</v>
      </c>
      <c r="J278" s="94" t="s">
        <v>75</v>
      </c>
      <c r="K278" s="183">
        <v>21.08</v>
      </c>
    </row>
    <row r="279" spans="1:12" s="95" customFormat="1" ht="31.5">
      <c r="A279" s="174" t="s">
        <v>847</v>
      </c>
      <c r="B279" s="142" t="s">
        <v>529</v>
      </c>
      <c r="C279" s="22" t="s">
        <v>87</v>
      </c>
      <c r="D279" s="23" t="s">
        <v>14</v>
      </c>
      <c r="E279" s="24">
        <f>0.75*124.95</f>
        <v>93.712500000000006</v>
      </c>
      <c r="F279" s="24">
        <f t="shared" si="161"/>
        <v>113.26</v>
      </c>
      <c r="G279" s="24">
        <f t="shared" si="158"/>
        <v>139.47999999999999</v>
      </c>
      <c r="H279" s="24">
        <f t="shared" si="159"/>
        <v>13071.02</v>
      </c>
      <c r="I279" s="143">
        <f t="shared" si="160"/>
        <v>5.4946548410744036E-3</v>
      </c>
      <c r="J279" s="94" t="s">
        <v>75</v>
      </c>
      <c r="K279" s="183">
        <v>133.25</v>
      </c>
    </row>
    <row r="280" spans="1:12" s="95" customFormat="1" ht="31.5">
      <c r="A280" s="174" t="s">
        <v>848</v>
      </c>
      <c r="B280" s="142" t="s">
        <v>528</v>
      </c>
      <c r="C280" s="22" t="s">
        <v>88</v>
      </c>
      <c r="D280" s="23" t="s">
        <v>14</v>
      </c>
      <c r="E280" s="24">
        <f>0.75*187.42</f>
        <v>140.565</v>
      </c>
      <c r="F280" s="24">
        <f t="shared" si="161"/>
        <v>110.02</v>
      </c>
      <c r="G280" s="24">
        <f t="shared" si="158"/>
        <v>135.49</v>
      </c>
      <c r="H280" s="24">
        <f t="shared" si="159"/>
        <v>19045.150000000001</v>
      </c>
      <c r="I280" s="143">
        <f t="shared" si="160"/>
        <v>8.0059953734665078E-3</v>
      </c>
      <c r="J280" s="94" t="s">
        <v>75</v>
      </c>
      <c r="K280" s="183">
        <v>129.44</v>
      </c>
    </row>
    <row r="281" spans="1:12" s="95" customFormat="1" ht="47.25">
      <c r="A281" s="174" t="s">
        <v>849</v>
      </c>
      <c r="B281" s="142">
        <v>99240</v>
      </c>
      <c r="C281" s="22" t="s">
        <v>703</v>
      </c>
      <c r="D281" s="23" t="s">
        <v>17</v>
      </c>
      <c r="E281" s="24">
        <v>3</v>
      </c>
      <c r="F281" s="24">
        <f t="shared" si="161"/>
        <v>541.47</v>
      </c>
      <c r="G281" s="24">
        <f t="shared" si="158"/>
        <v>666.82</v>
      </c>
      <c r="H281" s="24">
        <f t="shared" si="159"/>
        <v>2000.46</v>
      </c>
      <c r="I281" s="143">
        <f t="shared" si="160"/>
        <v>8.4093186479522648E-4</v>
      </c>
      <c r="J281" s="94" t="s">
        <v>75</v>
      </c>
      <c r="K281" s="183">
        <v>637.02</v>
      </c>
    </row>
    <row r="282" spans="1:12" s="95" customFormat="1" ht="63">
      <c r="A282" s="174" t="s">
        <v>850</v>
      </c>
      <c r="B282" s="142">
        <v>99242</v>
      </c>
      <c r="C282" s="22" t="s">
        <v>704</v>
      </c>
      <c r="D282" s="23" t="s">
        <v>9</v>
      </c>
      <c r="E282" s="24">
        <v>3</v>
      </c>
      <c r="F282" s="24">
        <f t="shared" si="161"/>
        <v>2218.5300000000002</v>
      </c>
      <c r="G282" s="24">
        <f t="shared" si="158"/>
        <v>2732.12</v>
      </c>
      <c r="H282" s="24">
        <f t="shared" si="159"/>
        <v>8196.36</v>
      </c>
      <c r="I282" s="143">
        <f t="shared" si="160"/>
        <v>3.4454976851989059E-3</v>
      </c>
      <c r="J282" s="94" t="s">
        <v>75</v>
      </c>
      <c r="K282" s="183">
        <v>2610.04</v>
      </c>
    </row>
    <row r="283" spans="1:12" s="95" customFormat="1" ht="47.25">
      <c r="A283" s="174" t="s">
        <v>851</v>
      </c>
      <c r="B283" s="142" t="s">
        <v>555</v>
      </c>
      <c r="C283" s="22" t="s">
        <v>556</v>
      </c>
      <c r="D283" s="23" t="s">
        <v>9</v>
      </c>
      <c r="E283" s="24">
        <v>3</v>
      </c>
      <c r="F283" s="24">
        <f t="shared" si="161"/>
        <v>358.81</v>
      </c>
      <c r="G283" s="24">
        <f t="shared" si="158"/>
        <v>441.87</v>
      </c>
      <c r="H283" s="24">
        <f t="shared" si="159"/>
        <v>1325.61</v>
      </c>
      <c r="I283" s="143">
        <f t="shared" si="160"/>
        <v>5.5724567813962794E-4</v>
      </c>
      <c r="J283" s="94" t="s">
        <v>75</v>
      </c>
      <c r="K283" s="183">
        <v>422.13</v>
      </c>
    </row>
    <row r="284" spans="1:12" s="95" customFormat="1">
      <c r="A284" s="41"/>
      <c r="B284" s="43"/>
      <c r="C284" s="37" t="s">
        <v>11</v>
      </c>
      <c r="D284" s="36"/>
      <c r="E284" s="44"/>
      <c r="F284" s="39"/>
      <c r="G284" s="40"/>
      <c r="H284" s="25">
        <f>ROUND(SUM(H275:H283),2)</f>
        <v>60524.78</v>
      </c>
      <c r="I284" s="96">
        <f t="shared" si="160"/>
        <v>2.5442756221929371E-2</v>
      </c>
      <c r="J284" s="192"/>
      <c r="K284" s="184"/>
    </row>
    <row r="285" spans="1:12" s="95" customFormat="1">
      <c r="A285" s="35"/>
      <c r="B285" s="36"/>
      <c r="C285" s="37" t="s">
        <v>517</v>
      </c>
      <c r="D285" s="36"/>
      <c r="E285" s="38"/>
      <c r="F285" s="39"/>
      <c r="G285" s="40"/>
      <c r="H285" s="25">
        <f>ROUND(H215+H223+H233+H246+H272+H284,2)</f>
        <v>165799.57</v>
      </c>
      <c r="I285" s="96">
        <f t="shared" si="160"/>
        <v>6.9697040471864827E-2</v>
      </c>
      <c r="J285" s="194"/>
      <c r="K285" s="185"/>
    </row>
    <row r="286" spans="1:12" s="1" customFormat="1" ht="9.9499999999999993" customHeight="1">
      <c r="A286" s="115"/>
      <c r="B286" s="116"/>
      <c r="C286" s="116"/>
      <c r="D286" s="116"/>
      <c r="E286" s="117"/>
      <c r="F286" s="117"/>
      <c r="G286" s="117"/>
      <c r="H286" s="117"/>
      <c r="I286" s="118"/>
      <c r="J286" s="145"/>
      <c r="K286" s="185"/>
      <c r="L286" s="95"/>
    </row>
    <row r="287" spans="1:12" s="1" customFormat="1">
      <c r="A287" s="177">
        <v>15</v>
      </c>
      <c r="B287" s="221"/>
      <c r="C287" s="37" t="s">
        <v>26</v>
      </c>
      <c r="D287" s="217"/>
      <c r="E287" s="218"/>
      <c r="F287" s="45"/>
      <c r="G287" s="218"/>
      <c r="H287" s="45"/>
      <c r="I287" s="9"/>
      <c r="J287" s="222"/>
      <c r="K287" s="186"/>
      <c r="L287" s="95"/>
    </row>
    <row r="288" spans="1:12" s="95" customFormat="1" ht="47.25">
      <c r="A288" s="174" t="s">
        <v>654</v>
      </c>
      <c r="B288" s="142">
        <v>91924</v>
      </c>
      <c r="C288" s="22" t="s">
        <v>652</v>
      </c>
      <c r="D288" s="23" t="s">
        <v>17</v>
      </c>
      <c r="E288" s="24">
        <v>1647.6</v>
      </c>
      <c r="F288" s="24">
        <f t="shared" ref="F288" si="162">ROUND(K288*(1-$K$9),2)</f>
        <v>2.16</v>
      </c>
      <c r="G288" s="24">
        <f t="shared" ref="G288" si="163">ROUND(F288*(IF(J288="O",(1+$E$9),IF(J288="E",(1+$E$18),(1+$E$26)))),2)</f>
        <v>2.66</v>
      </c>
      <c r="H288" s="24">
        <f t="shared" ref="H288" si="164">ROUND((E288*G288),2)</f>
        <v>4382.62</v>
      </c>
      <c r="I288" s="143">
        <f t="shared" ref="I288:I319" si="165">H288/$H$395</f>
        <v>1.8423186713500172E-3</v>
      </c>
      <c r="J288" s="94" t="s">
        <v>75</v>
      </c>
      <c r="K288" s="196">
        <v>2.54</v>
      </c>
    </row>
    <row r="289" spans="1:11" s="95" customFormat="1" ht="47.25">
      <c r="A289" s="174" t="s">
        <v>655</v>
      </c>
      <c r="B289" s="142">
        <v>91926</v>
      </c>
      <c r="C289" s="22" t="s">
        <v>651</v>
      </c>
      <c r="D289" s="23" t="s">
        <v>17</v>
      </c>
      <c r="E289" s="24">
        <v>4587</v>
      </c>
      <c r="F289" s="24">
        <f t="shared" ref="F289:F300" si="166">ROUND(K289*(1-$K$9),2)</f>
        <v>3.15</v>
      </c>
      <c r="G289" s="24">
        <f t="shared" ref="G289:G300" si="167">ROUND(F289*(IF(J289="O",(1+$E$9),IF(J289="E",(1+$E$18),(1+$E$26)))),2)</f>
        <v>3.88</v>
      </c>
      <c r="H289" s="24">
        <f t="shared" ref="H289:H300" si="168">ROUND((E289*G289),2)</f>
        <v>17797.560000000001</v>
      </c>
      <c r="I289" s="143">
        <f t="shared" si="165"/>
        <v>7.4815469040145433E-3</v>
      </c>
      <c r="J289" s="94" t="s">
        <v>75</v>
      </c>
      <c r="K289" s="196">
        <v>3.71</v>
      </c>
    </row>
    <row r="290" spans="1:11" s="95" customFormat="1" ht="47.25">
      <c r="A290" s="174" t="s">
        <v>656</v>
      </c>
      <c r="B290" s="142">
        <v>91930</v>
      </c>
      <c r="C290" s="22" t="s">
        <v>650</v>
      </c>
      <c r="D290" s="23" t="s">
        <v>17</v>
      </c>
      <c r="E290" s="24">
        <v>1000.2</v>
      </c>
      <c r="F290" s="24">
        <f t="shared" si="166"/>
        <v>7.07</v>
      </c>
      <c r="G290" s="24">
        <f t="shared" si="167"/>
        <v>8.7100000000000009</v>
      </c>
      <c r="H290" s="24">
        <f t="shared" si="168"/>
        <v>8711.74</v>
      </c>
      <c r="I290" s="143">
        <f t="shared" si="165"/>
        <v>3.6621475879603524E-3</v>
      </c>
      <c r="J290" s="94" t="s">
        <v>75</v>
      </c>
      <c r="K290" s="196">
        <v>8.32</v>
      </c>
    </row>
    <row r="291" spans="1:11" s="95" customFormat="1" ht="63">
      <c r="A291" s="174" t="s">
        <v>657</v>
      </c>
      <c r="B291" s="142">
        <v>92988</v>
      </c>
      <c r="C291" s="22" t="s">
        <v>698</v>
      </c>
      <c r="D291" s="23" t="s">
        <v>17</v>
      </c>
      <c r="E291" s="24">
        <v>75.400000000000006</v>
      </c>
      <c r="F291" s="24">
        <f t="shared" si="166"/>
        <v>41.28</v>
      </c>
      <c r="G291" s="24">
        <f t="shared" si="167"/>
        <v>50.84</v>
      </c>
      <c r="H291" s="24">
        <f t="shared" si="168"/>
        <v>3833.34</v>
      </c>
      <c r="I291" s="143">
        <f t="shared" si="165"/>
        <v>1.611418251099314E-3</v>
      </c>
      <c r="J291" s="94" t="s">
        <v>75</v>
      </c>
      <c r="K291" s="196">
        <v>48.56</v>
      </c>
    </row>
    <row r="292" spans="1:11" s="95" customFormat="1" ht="63">
      <c r="A292" s="174" t="s">
        <v>658</v>
      </c>
      <c r="B292" s="142">
        <v>92990</v>
      </c>
      <c r="C292" s="22" t="s">
        <v>699</v>
      </c>
      <c r="D292" s="23" t="s">
        <v>17</v>
      </c>
      <c r="E292" s="24">
        <f>0.6*4</f>
        <v>2.4</v>
      </c>
      <c r="F292" s="24">
        <f t="shared" si="166"/>
        <v>56.68</v>
      </c>
      <c r="G292" s="24">
        <f t="shared" si="167"/>
        <v>69.8</v>
      </c>
      <c r="H292" s="24">
        <f t="shared" si="168"/>
        <v>167.52</v>
      </c>
      <c r="I292" s="143">
        <f t="shared" si="165"/>
        <v>7.0420256336290824E-5</v>
      </c>
      <c r="J292" s="94" t="s">
        <v>75</v>
      </c>
      <c r="K292" s="196">
        <v>66.680000000000007</v>
      </c>
    </row>
    <row r="293" spans="1:11" s="95" customFormat="1" ht="63">
      <c r="A293" s="174" t="s">
        <v>659</v>
      </c>
      <c r="B293" s="142">
        <v>92992</v>
      </c>
      <c r="C293" s="22" t="s">
        <v>700</v>
      </c>
      <c r="D293" s="23" t="s">
        <v>17</v>
      </c>
      <c r="E293" s="24">
        <f>4*75.4</f>
        <v>301.60000000000002</v>
      </c>
      <c r="F293" s="24">
        <f t="shared" si="166"/>
        <v>74.900000000000006</v>
      </c>
      <c r="G293" s="24">
        <f t="shared" si="167"/>
        <v>92.24</v>
      </c>
      <c r="H293" s="24">
        <f t="shared" si="168"/>
        <v>27819.58</v>
      </c>
      <c r="I293" s="143">
        <f t="shared" si="165"/>
        <v>1.1694495909550798E-2</v>
      </c>
      <c r="J293" s="94" t="s">
        <v>75</v>
      </c>
      <c r="K293" s="196">
        <v>88.12</v>
      </c>
    </row>
    <row r="294" spans="1:11" s="95" customFormat="1" ht="31.5">
      <c r="A294" s="174" t="s">
        <v>660</v>
      </c>
      <c r="B294" s="142" t="s">
        <v>228</v>
      </c>
      <c r="C294" s="22" t="s">
        <v>229</v>
      </c>
      <c r="D294" s="23" t="s">
        <v>17</v>
      </c>
      <c r="E294" s="24">
        <f>3*2.4</f>
        <v>7.1999999999999993</v>
      </c>
      <c r="F294" s="24">
        <f t="shared" si="166"/>
        <v>9.86</v>
      </c>
      <c r="G294" s="24">
        <f t="shared" si="167"/>
        <v>12.14</v>
      </c>
      <c r="H294" s="24">
        <f t="shared" si="168"/>
        <v>87.41</v>
      </c>
      <c r="I294" s="143">
        <f t="shared" si="165"/>
        <v>3.674447592141345E-5</v>
      </c>
      <c r="J294" s="94" t="s">
        <v>75</v>
      </c>
      <c r="K294" s="196">
        <v>11.6</v>
      </c>
    </row>
    <row r="295" spans="1:11" s="95" customFormat="1" ht="47.25">
      <c r="A295" s="174" t="s">
        <v>661</v>
      </c>
      <c r="B295" s="142" t="s">
        <v>230</v>
      </c>
      <c r="C295" s="22" t="s">
        <v>231</v>
      </c>
      <c r="D295" s="23" t="s">
        <v>9</v>
      </c>
      <c r="E295" s="24">
        <f>34+12+5+219</f>
        <v>270</v>
      </c>
      <c r="F295" s="24">
        <f t="shared" si="166"/>
        <v>6.89</v>
      </c>
      <c r="G295" s="24">
        <f t="shared" si="167"/>
        <v>8.49</v>
      </c>
      <c r="H295" s="24">
        <f t="shared" si="168"/>
        <v>2292.3000000000002</v>
      </c>
      <c r="I295" s="143">
        <f t="shared" si="165"/>
        <v>9.6361242597707423E-4</v>
      </c>
      <c r="J295" s="94" t="s">
        <v>75</v>
      </c>
      <c r="K295" s="196">
        <v>8.11</v>
      </c>
    </row>
    <row r="296" spans="1:11" s="95" customFormat="1" ht="63">
      <c r="A296" s="174" t="s">
        <v>662</v>
      </c>
      <c r="B296" s="142" t="s">
        <v>232</v>
      </c>
      <c r="C296" s="22" t="s">
        <v>482</v>
      </c>
      <c r="D296" s="23" t="s">
        <v>9</v>
      </c>
      <c r="E296" s="24">
        <v>6</v>
      </c>
      <c r="F296" s="24">
        <f t="shared" si="166"/>
        <v>7.68</v>
      </c>
      <c r="G296" s="24">
        <f t="shared" si="167"/>
        <v>9.4600000000000009</v>
      </c>
      <c r="H296" s="24">
        <f t="shared" si="168"/>
        <v>56.76</v>
      </c>
      <c r="I296" s="143">
        <f t="shared" si="165"/>
        <v>2.3860158486436647E-5</v>
      </c>
      <c r="J296" s="94" t="s">
        <v>75</v>
      </c>
      <c r="K296" s="196">
        <v>9.0299999999999994</v>
      </c>
    </row>
    <row r="297" spans="1:11" s="95" customFormat="1" ht="94.5">
      <c r="A297" s="174" t="s">
        <v>663</v>
      </c>
      <c r="B297" s="142" t="s">
        <v>233</v>
      </c>
      <c r="C297" s="22" t="s">
        <v>234</v>
      </c>
      <c r="D297" s="23" t="s">
        <v>9</v>
      </c>
      <c r="E297" s="24">
        <v>2</v>
      </c>
      <c r="F297" s="24">
        <f t="shared" si="166"/>
        <v>496.88</v>
      </c>
      <c r="G297" s="24">
        <f t="shared" si="167"/>
        <v>611.91</v>
      </c>
      <c r="H297" s="24">
        <f t="shared" si="168"/>
        <v>1223.82</v>
      </c>
      <c r="I297" s="143">
        <f t="shared" si="165"/>
        <v>5.1445629243958594E-4</v>
      </c>
      <c r="J297" s="94" t="s">
        <v>75</v>
      </c>
      <c r="K297" s="196">
        <v>584.55999999999995</v>
      </c>
    </row>
    <row r="298" spans="1:11" s="95" customFormat="1" ht="47.25">
      <c r="A298" s="174" t="s">
        <v>664</v>
      </c>
      <c r="B298" s="142">
        <v>91983</v>
      </c>
      <c r="C298" s="22" t="s">
        <v>649</v>
      </c>
      <c r="D298" s="23" t="s">
        <v>9</v>
      </c>
      <c r="E298" s="24">
        <v>16</v>
      </c>
      <c r="F298" s="24">
        <f t="shared" si="166"/>
        <v>77.02</v>
      </c>
      <c r="G298" s="24">
        <f t="shared" si="167"/>
        <v>94.85</v>
      </c>
      <c r="H298" s="24">
        <f t="shared" si="168"/>
        <v>1517.6</v>
      </c>
      <c r="I298" s="143">
        <f t="shared" si="165"/>
        <v>6.379523699615267E-4</v>
      </c>
      <c r="J298" s="94" t="s">
        <v>75</v>
      </c>
      <c r="K298" s="196">
        <v>90.61</v>
      </c>
    </row>
    <row r="299" spans="1:11" s="95" customFormat="1" ht="31.5">
      <c r="A299" s="174" t="s">
        <v>665</v>
      </c>
      <c r="B299" s="142" t="s">
        <v>235</v>
      </c>
      <c r="C299" s="22" t="s">
        <v>80</v>
      </c>
      <c r="D299" s="23" t="s">
        <v>9</v>
      </c>
      <c r="E299" s="24">
        <f>6</f>
        <v>6</v>
      </c>
      <c r="F299" s="24">
        <f t="shared" si="166"/>
        <v>81.28</v>
      </c>
      <c r="G299" s="24">
        <f t="shared" si="167"/>
        <v>100.1</v>
      </c>
      <c r="H299" s="24">
        <f t="shared" si="168"/>
        <v>600.6</v>
      </c>
      <c r="I299" s="143">
        <f t="shared" si="165"/>
        <v>2.5247377003089942E-4</v>
      </c>
      <c r="J299" s="94" t="s">
        <v>75</v>
      </c>
      <c r="K299" s="196">
        <v>95.62</v>
      </c>
    </row>
    <row r="300" spans="1:11" s="95" customFormat="1" ht="31.5">
      <c r="A300" s="174" t="s">
        <v>666</v>
      </c>
      <c r="B300" s="142" t="s">
        <v>236</v>
      </c>
      <c r="C300" s="22" t="s">
        <v>237</v>
      </c>
      <c r="D300" s="23" t="s">
        <v>9</v>
      </c>
      <c r="E300" s="24">
        <v>2</v>
      </c>
      <c r="F300" s="24">
        <f t="shared" si="166"/>
        <v>93.44</v>
      </c>
      <c r="G300" s="24">
        <f t="shared" si="167"/>
        <v>115.07</v>
      </c>
      <c r="H300" s="24">
        <f t="shared" si="168"/>
        <v>230.14</v>
      </c>
      <c r="I300" s="143">
        <f t="shared" si="165"/>
        <v>9.6743778612905736E-5</v>
      </c>
      <c r="J300" s="94" t="s">
        <v>75</v>
      </c>
      <c r="K300" s="196">
        <v>109.93</v>
      </c>
    </row>
    <row r="301" spans="1:11" s="95" customFormat="1" ht="47.25">
      <c r="A301" s="174" t="s">
        <v>667</v>
      </c>
      <c r="B301" s="142" t="s">
        <v>238</v>
      </c>
      <c r="C301" s="22" t="s">
        <v>239</v>
      </c>
      <c r="D301" s="23" t="s">
        <v>9</v>
      </c>
      <c r="E301" s="24">
        <f>4+3</f>
        <v>7</v>
      </c>
      <c r="F301" s="24">
        <f t="shared" ref="F301:F309" si="169">ROUND(K301*(1-$K$9),2)</f>
        <v>110.98</v>
      </c>
      <c r="G301" s="24">
        <f t="shared" ref="G301:G309" si="170">ROUND(F301*(IF(J301="O",(1+$E$9),IF(J301="E",(1+$E$18),(1+$E$26)))),2)</f>
        <v>136.66999999999999</v>
      </c>
      <c r="H301" s="24">
        <f t="shared" ref="H301:H309" si="171">ROUND((E301*G301),2)</f>
        <v>956.69</v>
      </c>
      <c r="I301" s="143">
        <f t="shared" si="165"/>
        <v>4.0216305536273922E-4</v>
      </c>
      <c r="J301" s="94" t="s">
        <v>75</v>
      </c>
      <c r="K301" s="196">
        <v>130.57</v>
      </c>
    </row>
    <row r="302" spans="1:11" s="95" customFormat="1" ht="63">
      <c r="A302" s="174" t="s">
        <v>668</v>
      </c>
      <c r="B302" s="142" t="s">
        <v>240</v>
      </c>
      <c r="C302" s="22" t="s">
        <v>241</v>
      </c>
      <c r="D302" s="23" t="s">
        <v>9</v>
      </c>
      <c r="E302" s="24">
        <v>1</v>
      </c>
      <c r="F302" s="24">
        <f t="shared" si="169"/>
        <v>148.28</v>
      </c>
      <c r="G302" s="24">
        <f t="shared" si="170"/>
        <v>182.61</v>
      </c>
      <c r="H302" s="24">
        <f t="shared" si="171"/>
        <v>182.61</v>
      </c>
      <c r="I302" s="143">
        <f t="shared" si="165"/>
        <v>7.6763628280623623E-5</v>
      </c>
      <c r="J302" s="94" t="s">
        <v>75</v>
      </c>
      <c r="K302" s="196">
        <v>174.45</v>
      </c>
    </row>
    <row r="303" spans="1:11" s="95" customFormat="1">
      <c r="A303" s="174" t="s">
        <v>669</v>
      </c>
      <c r="B303" s="142" t="s">
        <v>242</v>
      </c>
      <c r="C303" s="22" t="s">
        <v>243</v>
      </c>
      <c r="D303" s="23" t="s">
        <v>9</v>
      </c>
      <c r="E303" s="24">
        <v>1</v>
      </c>
      <c r="F303" s="24">
        <f t="shared" si="169"/>
        <v>19.16</v>
      </c>
      <c r="G303" s="24">
        <f t="shared" si="170"/>
        <v>23.6</v>
      </c>
      <c r="H303" s="24">
        <f t="shared" si="171"/>
        <v>23.6</v>
      </c>
      <c r="I303" s="143">
        <f t="shared" si="165"/>
        <v>9.9207142403084019E-6</v>
      </c>
      <c r="J303" s="94" t="s">
        <v>75</v>
      </c>
      <c r="K303" s="196">
        <v>22.54</v>
      </c>
    </row>
    <row r="304" spans="1:11" s="95" customFormat="1" ht="94.5">
      <c r="A304" s="174" t="s">
        <v>670</v>
      </c>
      <c r="B304" s="142" t="s">
        <v>244</v>
      </c>
      <c r="C304" s="22" t="s">
        <v>245</v>
      </c>
      <c r="D304" s="23" t="s">
        <v>9</v>
      </c>
      <c r="E304" s="24">
        <v>1</v>
      </c>
      <c r="F304" s="24">
        <f t="shared" si="169"/>
        <v>39.909999999999997</v>
      </c>
      <c r="G304" s="24">
        <f t="shared" si="170"/>
        <v>49.15</v>
      </c>
      <c r="H304" s="24">
        <f t="shared" si="171"/>
        <v>49.15</v>
      </c>
      <c r="I304" s="143">
        <f t="shared" si="165"/>
        <v>2.0661148513184658E-5</v>
      </c>
      <c r="J304" s="94" t="s">
        <v>75</v>
      </c>
      <c r="K304" s="196">
        <v>46.95</v>
      </c>
    </row>
    <row r="305" spans="1:11" s="95" customFormat="1" ht="63">
      <c r="A305" s="174" t="s">
        <v>671</v>
      </c>
      <c r="B305" s="142" t="s">
        <v>246</v>
      </c>
      <c r="C305" s="22" t="s">
        <v>247</v>
      </c>
      <c r="D305" s="23" t="s">
        <v>9</v>
      </c>
      <c r="E305" s="24">
        <v>15</v>
      </c>
      <c r="F305" s="24">
        <f t="shared" si="169"/>
        <v>28.91</v>
      </c>
      <c r="G305" s="24">
        <f t="shared" si="170"/>
        <v>35.6</v>
      </c>
      <c r="H305" s="24">
        <f t="shared" si="171"/>
        <v>534</v>
      </c>
      <c r="I305" s="143">
        <f t="shared" si="165"/>
        <v>2.2447717814935112E-4</v>
      </c>
      <c r="J305" s="94" t="s">
        <v>75</v>
      </c>
      <c r="K305" s="196">
        <v>34.01</v>
      </c>
    </row>
    <row r="306" spans="1:11" s="95" customFormat="1" ht="63">
      <c r="A306" s="174" t="s">
        <v>672</v>
      </c>
      <c r="B306" s="142" t="s">
        <v>248</v>
      </c>
      <c r="C306" s="22" t="s">
        <v>249</v>
      </c>
      <c r="D306" s="23" t="s">
        <v>9</v>
      </c>
      <c r="E306" s="24">
        <v>2</v>
      </c>
      <c r="F306" s="24">
        <f t="shared" si="169"/>
        <v>26.75</v>
      </c>
      <c r="G306" s="24">
        <f t="shared" si="170"/>
        <v>32.94</v>
      </c>
      <c r="H306" s="24">
        <f t="shared" si="171"/>
        <v>65.88</v>
      </c>
      <c r="I306" s="143">
        <f t="shared" si="165"/>
        <v>2.7693926023369385E-5</v>
      </c>
      <c r="J306" s="94" t="s">
        <v>75</v>
      </c>
      <c r="K306" s="196">
        <v>31.47</v>
      </c>
    </row>
    <row r="307" spans="1:11" s="95" customFormat="1" ht="78.75">
      <c r="A307" s="174" t="s">
        <v>673</v>
      </c>
      <c r="B307" s="142" t="s">
        <v>250</v>
      </c>
      <c r="C307" s="22" t="s">
        <v>251</v>
      </c>
      <c r="D307" s="23" t="s">
        <v>9</v>
      </c>
      <c r="E307" s="24">
        <v>3</v>
      </c>
      <c r="F307" s="24">
        <f t="shared" si="169"/>
        <v>37.75</v>
      </c>
      <c r="G307" s="24">
        <f t="shared" si="170"/>
        <v>46.49</v>
      </c>
      <c r="H307" s="24">
        <f t="shared" si="171"/>
        <v>139.47</v>
      </c>
      <c r="I307" s="143">
        <f t="shared" si="165"/>
        <v>5.862889894473783E-5</v>
      </c>
      <c r="J307" s="94" t="s">
        <v>75</v>
      </c>
      <c r="K307" s="196">
        <v>44.41</v>
      </c>
    </row>
    <row r="308" spans="1:11" s="95" customFormat="1" ht="63">
      <c r="A308" s="174" t="s">
        <v>674</v>
      </c>
      <c r="B308" s="142" t="s">
        <v>252</v>
      </c>
      <c r="C308" s="22" t="s">
        <v>253</v>
      </c>
      <c r="D308" s="23" t="s">
        <v>9</v>
      </c>
      <c r="E308" s="24">
        <v>6</v>
      </c>
      <c r="F308" s="24">
        <f t="shared" si="169"/>
        <v>28.89</v>
      </c>
      <c r="G308" s="24">
        <f t="shared" si="170"/>
        <v>35.58</v>
      </c>
      <c r="H308" s="24">
        <f t="shared" si="171"/>
        <v>213.48</v>
      </c>
      <c r="I308" s="143">
        <f t="shared" si="165"/>
        <v>8.9740426950043968E-5</v>
      </c>
      <c r="J308" s="94" t="s">
        <v>75</v>
      </c>
      <c r="K308" s="196">
        <v>33.99</v>
      </c>
    </row>
    <row r="309" spans="1:11" s="95" customFormat="1" ht="63">
      <c r="A309" s="174" t="s">
        <v>675</v>
      </c>
      <c r="B309" s="142" t="s">
        <v>254</v>
      </c>
      <c r="C309" s="22" t="s">
        <v>255</v>
      </c>
      <c r="D309" s="23" t="s">
        <v>9</v>
      </c>
      <c r="E309" s="24">
        <v>8</v>
      </c>
      <c r="F309" s="24">
        <f t="shared" si="169"/>
        <v>30.69</v>
      </c>
      <c r="G309" s="24">
        <f t="shared" si="170"/>
        <v>37.79</v>
      </c>
      <c r="H309" s="24">
        <f t="shared" si="171"/>
        <v>302.32</v>
      </c>
      <c r="I309" s="143">
        <f t="shared" si="165"/>
        <v>1.2708603089534051E-4</v>
      </c>
      <c r="J309" s="94" t="s">
        <v>75</v>
      </c>
      <c r="K309" s="196">
        <v>36.11</v>
      </c>
    </row>
    <row r="310" spans="1:11" s="95" customFormat="1" ht="63">
      <c r="A310" s="174" t="s">
        <v>676</v>
      </c>
      <c r="B310" s="142" t="s">
        <v>256</v>
      </c>
      <c r="C310" s="22" t="s">
        <v>257</v>
      </c>
      <c r="D310" s="23" t="s">
        <v>9</v>
      </c>
      <c r="E310" s="24">
        <v>3</v>
      </c>
      <c r="F310" s="24">
        <f t="shared" ref="F310:F319" si="172">ROUND(K310*(1-$K$9),2)</f>
        <v>36.68</v>
      </c>
      <c r="G310" s="24">
        <f t="shared" ref="G310:G319" si="173">ROUND(F310*(IF(J310="O",(1+$E$9),IF(J310="E",(1+$E$18),(1+$E$26)))),2)</f>
        <v>45.17</v>
      </c>
      <c r="H310" s="24">
        <f t="shared" ref="H310:H319" si="174">ROUND((E310*G310),2)</f>
        <v>135.51</v>
      </c>
      <c r="I310" s="143">
        <f t="shared" si="165"/>
        <v>5.6964236724753873E-5</v>
      </c>
      <c r="J310" s="94" t="s">
        <v>75</v>
      </c>
      <c r="K310" s="196">
        <v>43.15</v>
      </c>
    </row>
    <row r="311" spans="1:11" s="95" customFormat="1" ht="94.5">
      <c r="A311" s="174" t="s">
        <v>677</v>
      </c>
      <c r="B311" s="142" t="s">
        <v>258</v>
      </c>
      <c r="C311" s="22" t="s">
        <v>259</v>
      </c>
      <c r="D311" s="23" t="s">
        <v>9</v>
      </c>
      <c r="E311" s="24">
        <v>16</v>
      </c>
      <c r="F311" s="24">
        <f t="shared" si="172"/>
        <v>38.71</v>
      </c>
      <c r="G311" s="24">
        <f t="shared" si="173"/>
        <v>47.67</v>
      </c>
      <c r="H311" s="24">
        <f t="shared" si="174"/>
        <v>762.72</v>
      </c>
      <c r="I311" s="143">
        <f t="shared" si="165"/>
        <v>3.2062403243084852E-4</v>
      </c>
      <c r="J311" s="94" t="s">
        <v>75</v>
      </c>
      <c r="K311" s="196">
        <v>45.54</v>
      </c>
    </row>
    <row r="312" spans="1:11" s="95" customFormat="1" ht="63">
      <c r="A312" s="174" t="s">
        <v>678</v>
      </c>
      <c r="B312" s="142" t="s">
        <v>260</v>
      </c>
      <c r="C312" s="22" t="s">
        <v>261</v>
      </c>
      <c r="D312" s="23" t="s">
        <v>9</v>
      </c>
      <c r="E312" s="24">
        <v>8</v>
      </c>
      <c r="F312" s="24">
        <f t="shared" si="172"/>
        <v>17.88</v>
      </c>
      <c r="G312" s="24">
        <f t="shared" si="173"/>
        <v>22.02</v>
      </c>
      <c r="H312" s="24">
        <f t="shared" si="174"/>
        <v>176.16</v>
      </c>
      <c r="I312" s="143">
        <f t="shared" si="165"/>
        <v>7.4052246634437633E-5</v>
      </c>
      <c r="J312" s="94" t="s">
        <v>75</v>
      </c>
      <c r="K312" s="196">
        <v>21.03</v>
      </c>
    </row>
    <row r="313" spans="1:11" s="95" customFormat="1" ht="78.75">
      <c r="A313" s="174" t="s">
        <v>679</v>
      </c>
      <c r="B313" s="142" t="s">
        <v>262</v>
      </c>
      <c r="C313" s="22" t="s">
        <v>263</v>
      </c>
      <c r="D313" s="23" t="s">
        <v>9</v>
      </c>
      <c r="E313" s="24">
        <v>2</v>
      </c>
      <c r="F313" s="24">
        <f t="shared" si="172"/>
        <v>28.9</v>
      </c>
      <c r="G313" s="24">
        <f t="shared" si="173"/>
        <v>35.590000000000003</v>
      </c>
      <c r="H313" s="24">
        <f t="shared" si="174"/>
        <v>71.180000000000007</v>
      </c>
      <c r="I313" s="143">
        <f t="shared" si="165"/>
        <v>2.9921883034964072E-5</v>
      </c>
      <c r="J313" s="94" t="s">
        <v>75</v>
      </c>
      <c r="K313" s="196">
        <v>34</v>
      </c>
    </row>
    <row r="314" spans="1:11" s="95" customFormat="1" ht="63">
      <c r="A314" s="174" t="s">
        <v>680</v>
      </c>
      <c r="B314" s="142" t="s">
        <v>264</v>
      </c>
      <c r="C314" s="22" t="s">
        <v>265</v>
      </c>
      <c r="D314" s="23" t="s">
        <v>9</v>
      </c>
      <c r="E314" s="24">
        <v>8</v>
      </c>
      <c r="F314" s="24">
        <f t="shared" si="172"/>
        <v>16.8</v>
      </c>
      <c r="G314" s="24">
        <f t="shared" si="173"/>
        <v>20.69</v>
      </c>
      <c r="H314" s="24">
        <f t="shared" si="174"/>
        <v>165.52</v>
      </c>
      <c r="I314" s="143">
        <f t="shared" si="165"/>
        <v>6.9579517841349438E-5</v>
      </c>
      <c r="J314" s="94" t="s">
        <v>75</v>
      </c>
      <c r="K314" s="196">
        <v>19.760000000000002</v>
      </c>
    </row>
    <row r="315" spans="1:11" s="95" customFormat="1" ht="78.75">
      <c r="A315" s="174" t="s">
        <v>681</v>
      </c>
      <c r="B315" s="142" t="s">
        <v>266</v>
      </c>
      <c r="C315" s="22" t="s">
        <v>267</v>
      </c>
      <c r="D315" s="23" t="s">
        <v>9</v>
      </c>
      <c r="E315" s="24">
        <v>1</v>
      </c>
      <c r="F315" s="24">
        <f t="shared" si="172"/>
        <v>27.83</v>
      </c>
      <c r="G315" s="24">
        <f t="shared" si="173"/>
        <v>34.270000000000003</v>
      </c>
      <c r="H315" s="24">
        <f t="shared" si="174"/>
        <v>34.270000000000003</v>
      </c>
      <c r="I315" s="143">
        <f t="shared" si="165"/>
        <v>1.4406054110820719E-5</v>
      </c>
      <c r="J315" s="94" t="s">
        <v>75</v>
      </c>
      <c r="K315" s="196">
        <v>32.74</v>
      </c>
    </row>
    <row r="316" spans="1:11" s="95" customFormat="1" ht="47.25">
      <c r="A316" s="174" t="s">
        <v>682</v>
      </c>
      <c r="B316" s="142" t="s">
        <v>268</v>
      </c>
      <c r="C316" s="22" t="s">
        <v>269</v>
      </c>
      <c r="D316" s="23" t="s">
        <v>9</v>
      </c>
      <c r="E316" s="24">
        <v>17</v>
      </c>
      <c r="F316" s="24">
        <f t="shared" si="172"/>
        <v>8.51</v>
      </c>
      <c r="G316" s="24">
        <f t="shared" si="173"/>
        <v>10.48</v>
      </c>
      <c r="H316" s="24">
        <f t="shared" si="174"/>
        <v>178.16</v>
      </c>
      <c r="I316" s="143">
        <f t="shared" si="165"/>
        <v>7.4892985129379019E-5</v>
      </c>
      <c r="J316" s="94" t="s">
        <v>75</v>
      </c>
      <c r="K316" s="196">
        <v>10.01</v>
      </c>
    </row>
    <row r="317" spans="1:11" s="95" customFormat="1" ht="47.25">
      <c r="A317" s="174" t="s">
        <v>683</v>
      </c>
      <c r="B317" s="142" t="s">
        <v>270</v>
      </c>
      <c r="C317" s="22" t="s">
        <v>271</v>
      </c>
      <c r="D317" s="23" t="s">
        <v>9</v>
      </c>
      <c r="E317" s="24">
        <v>12</v>
      </c>
      <c r="F317" s="24">
        <f t="shared" si="172"/>
        <v>20.350000000000001</v>
      </c>
      <c r="G317" s="24">
        <f t="shared" si="173"/>
        <v>25.06</v>
      </c>
      <c r="H317" s="24">
        <f t="shared" si="174"/>
        <v>300.72000000000003</v>
      </c>
      <c r="I317" s="143">
        <f t="shared" si="165"/>
        <v>1.264134400993874E-4</v>
      </c>
      <c r="J317" s="94" t="s">
        <v>75</v>
      </c>
      <c r="K317" s="196">
        <v>23.94</v>
      </c>
    </row>
    <row r="318" spans="1:11" s="95" customFormat="1" ht="63">
      <c r="A318" s="174" t="s">
        <v>684</v>
      </c>
      <c r="B318" s="142" t="s">
        <v>272</v>
      </c>
      <c r="C318" s="22" t="s">
        <v>273</v>
      </c>
      <c r="D318" s="23" t="s">
        <v>9</v>
      </c>
      <c r="E318" s="24">
        <v>62</v>
      </c>
      <c r="F318" s="24">
        <f t="shared" si="172"/>
        <v>17.87</v>
      </c>
      <c r="G318" s="24">
        <f t="shared" si="173"/>
        <v>22.01</v>
      </c>
      <c r="H318" s="24">
        <f t="shared" si="174"/>
        <v>1364.62</v>
      </c>
      <c r="I318" s="143">
        <f t="shared" si="165"/>
        <v>5.736442824834598E-4</v>
      </c>
      <c r="J318" s="94" t="s">
        <v>75</v>
      </c>
      <c r="K318" s="196">
        <v>21.02</v>
      </c>
    </row>
    <row r="319" spans="1:11" s="95" customFormat="1" ht="94.5">
      <c r="A319" s="174" t="s">
        <v>685</v>
      </c>
      <c r="B319" s="142" t="s">
        <v>274</v>
      </c>
      <c r="C319" s="22" t="s">
        <v>275</v>
      </c>
      <c r="D319" s="23" t="s">
        <v>9</v>
      </c>
      <c r="E319" s="24">
        <v>14</v>
      </c>
      <c r="F319" s="24">
        <f t="shared" si="172"/>
        <v>29.79</v>
      </c>
      <c r="G319" s="24">
        <f t="shared" si="173"/>
        <v>36.69</v>
      </c>
      <c r="H319" s="24">
        <f t="shared" si="174"/>
        <v>513.66</v>
      </c>
      <c r="I319" s="143">
        <f t="shared" si="165"/>
        <v>2.1592686765579716E-4</v>
      </c>
      <c r="J319" s="94" t="s">
        <v>75</v>
      </c>
      <c r="K319" s="196">
        <v>35.049999999999997</v>
      </c>
    </row>
    <row r="320" spans="1:11" s="95" customFormat="1" ht="31.5">
      <c r="A320" s="174" t="s">
        <v>686</v>
      </c>
      <c r="B320" s="142" t="s">
        <v>276</v>
      </c>
      <c r="C320" s="22" t="s">
        <v>277</v>
      </c>
      <c r="D320" s="23" t="s">
        <v>17</v>
      </c>
      <c r="E320" s="24">
        <v>7</v>
      </c>
      <c r="F320" s="24">
        <f t="shared" ref="F320" si="175">ROUND(K320*(1-$K$9),2)</f>
        <v>9.77</v>
      </c>
      <c r="G320" s="24">
        <f t="shared" ref="G320" si="176">ROUND(F320*(IF(J320="O",(1+$E$9),IF(J320="E",(1+$E$18),(1+$E$26)))),2)</f>
        <v>12.03</v>
      </c>
      <c r="H320" s="24">
        <f t="shared" ref="H320" si="177">ROUND((E320*G320),2)</f>
        <v>84.21</v>
      </c>
      <c r="I320" s="143">
        <f t="shared" ref="I320:I350" si="178">H320/$H$395</f>
        <v>3.5399294329507223E-5</v>
      </c>
      <c r="J320" s="94" t="s">
        <v>75</v>
      </c>
      <c r="K320" s="196">
        <v>11.49</v>
      </c>
    </row>
    <row r="321" spans="1:11" s="95" customFormat="1" ht="31.5">
      <c r="A321" s="174" t="s">
        <v>687</v>
      </c>
      <c r="B321" s="142" t="s">
        <v>278</v>
      </c>
      <c r="C321" s="22" t="s">
        <v>279</v>
      </c>
      <c r="D321" s="23" t="s">
        <v>17</v>
      </c>
      <c r="E321" s="24">
        <f>63.2+7.9+86</f>
        <v>157.10000000000002</v>
      </c>
      <c r="F321" s="24">
        <f t="shared" ref="F321:F328" si="179">ROUND(K321*(1-$K$9),2)</f>
        <v>4.58</v>
      </c>
      <c r="G321" s="24">
        <f t="shared" ref="G321:G323" si="180">ROUND(F321*(IF(J321="O",(1+$E$9),IF(J321="E",(1+$E$18),(1+$E$26)))),2)</f>
        <v>5.64</v>
      </c>
      <c r="H321" s="24">
        <f t="shared" ref="H321:H328" si="181">ROUND((E321*G321),2)</f>
        <v>886.04</v>
      </c>
      <c r="I321" s="143">
        <f t="shared" si="178"/>
        <v>3.7246396802893459E-4</v>
      </c>
      <c r="J321" s="94" t="s">
        <v>75</v>
      </c>
      <c r="K321" s="196">
        <v>5.39</v>
      </c>
    </row>
    <row r="322" spans="1:11" s="95" customFormat="1" ht="31.5">
      <c r="A322" s="174" t="s">
        <v>688</v>
      </c>
      <c r="B322" s="142" t="s">
        <v>280</v>
      </c>
      <c r="C322" s="22" t="s">
        <v>281</v>
      </c>
      <c r="D322" s="23" t="s">
        <v>17</v>
      </c>
      <c r="E322" s="24">
        <f>112.2+466.1+90.7</f>
        <v>669.00000000000011</v>
      </c>
      <c r="F322" s="24">
        <f t="shared" si="179"/>
        <v>7.02</v>
      </c>
      <c r="G322" s="24">
        <f t="shared" si="180"/>
        <v>8.65</v>
      </c>
      <c r="H322" s="24">
        <f t="shared" si="181"/>
        <v>5786.85</v>
      </c>
      <c r="I322" s="143">
        <f t="shared" si="178"/>
        <v>2.4326137797257914E-3</v>
      </c>
      <c r="J322" s="94" t="s">
        <v>75</v>
      </c>
      <c r="K322" s="196">
        <v>8.26</v>
      </c>
    </row>
    <row r="323" spans="1:11" s="95" customFormat="1" ht="31.5">
      <c r="A323" s="174" t="s">
        <v>689</v>
      </c>
      <c r="B323" s="142" t="s">
        <v>282</v>
      </c>
      <c r="C323" s="22" t="s">
        <v>283</v>
      </c>
      <c r="D323" s="23" t="s">
        <v>17</v>
      </c>
      <c r="E323" s="24">
        <f>55.8+26.1</f>
        <v>81.900000000000006</v>
      </c>
      <c r="F323" s="24">
        <f t="shared" si="179"/>
        <v>5.97</v>
      </c>
      <c r="G323" s="24">
        <f t="shared" si="180"/>
        <v>7.35</v>
      </c>
      <c r="H323" s="24">
        <f t="shared" si="181"/>
        <v>601.97</v>
      </c>
      <c r="I323" s="143">
        <f t="shared" si="178"/>
        <v>2.5304967589993426E-4</v>
      </c>
      <c r="J323" s="94" t="s">
        <v>75</v>
      </c>
      <c r="K323" s="196">
        <v>7.02</v>
      </c>
    </row>
    <row r="324" spans="1:11" s="95" customFormat="1" ht="31.5">
      <c r="A324" s="174" t="s">
        <v>690</v>
      </c>
      <c r="B324" s="142" t="s">
        <v>284</v>
      </c>
      <c r="C324" s="22" t="s">
        <v>285</v>
      </c>
      <c r="D324" s="23" t="s">
        <v>17</v>
      </c>
      <c r="E324" s="24">
        <v>2</v>
      </c>
      <c r="F324" s="24">
        <f t="shared" si="179"/>
        <v>12.3</v>
      </c>
      <c r="G324" s="24">
        <f t="shared" ref="G324:G329" si="182">ROUND(F324*(IF(J324="O",(1+$E$9),IF(J324="E",(1+$E$18),(1+$E$26)))),2)</f>
        <v>15.15</v>
      </c>
      <c r="H324" s="24">
        <f t="shared" si="181"/>
        <v>30.3</v>
      </c>
      <c r="I324" s="143">
        <f t="shared" si="178"/>
        <v>1.2737188198362058E-5</v>
      </c>
      <c r="J324" s="94" t="s">
        <v>75</v>
      </c>
      <c r="K324" s="196">
        <v>14.47</v>
      </c>
    </row>
    <row r="325" spans="1:11" s="95" customFormat="1" ht="31.5">
      <c r="A325" s="174" t="s">
        <v>691</v>
      </c>
      <c r="B325" s="142" t="s">
        <v>286</v>
      </c>
      <c r="C325" s="22" t="s">
        <v>287</v>
      </c>
      <c r="D325" s="23" t="s">
        <v>17</v>
      </c>
      <c r="E325" s="24">
        <f>273+655</f>
        <v>928</v>
      </c>
      <c r="F325" s="24">
        <f t="shared" si="179"/>
        <v>12.79</v>
      </c>
      <c r="G325" s="24">
        <f t="shared" si="182"/>
        <v>15.75</v>
      </c>
      <c r="H325" s="24">
        <f t="shared" si="181"/>
        <v>14616</v>
      </c>
      <c r="I325" s="143">
        <f t="shared" si="178"/>
        <v>6.1441169210316778E-3</v>
      </c>
      <c r="J325" s="94" t="s">
        <v>75</v>
      </c>
      <c r="K325" s="196">
        <v>15.05</v>
      </c>
    </row>
    <row r="326" spans="1:11" s="95" customFormat="1" ht="31.5">
      <c r="A326" s="174" t="s">
        <v>692</v>
      </c>
      <c r="B326" s="142" t="s">
        <v>288</v>
      </c>
      <c r="C326" s="22" t="s">
        <v>289</v>
      </c>
      <c r="D326" s="23" t="s">
        <v>17</v>
      </c>
      <c r="E326" s="24">
        <f>132.4+259.3</f>
        <v>391.70000000000005</v>
      </c>
      <c r="F326" s="24">
        <f t="shared" si="179"/>
        <v>14.05</v>
      </c>
      <c r="G326" s="24">
        <f t="shared" si="182"/>
        <v>17.3</v>
      </c>
      <c r="H326" s="24">
        <f t="shared" si="181"/>
        <v>6776.41</v>
      </c>
      <c r="I326" s="143">
        <f t="shared" si="178"/>
        <v>2.848594372252892E-3</v>
      </c>
      <c r="J326" s="94" t="s">
        <v>75</v>
      </c>
      <c r="K326" s="196">
        <v>16.53</v>
      </c>
    </row>
    <row r="327" spans="1:11" s="95" customFormat="1" ht="31.5">
      <c r="A327" s="174" t="s">
        <v>693</v>
      </c>
      <c r="B327" s="142" t="s">
        <v>290</v>
      </c>
      <c r="C327" s="22" t="s">
        <v>291</v>
      </c>
      <c r="D327" s="23" t="s">
        <v>17</v>
      </c>
      <c r="E327" s="24">
        <v>53.6</v>
      </c>
      <c r="F327" s="24">
        <f t="shared" si="179"/>
        <v>20.88</v>
      </c>
      <c r="G327" s="24">
        <f t="shared" si="182"/>
        <v>25.71</v>
      </c>
      <c r="H327" s="24">
        <f t="shared" si="181"/>
        <v>1378.06</v>
      </c>
      <c r="I327" s="143">
        <f t="shared" si="178"/>
        <v>5.7929404516946588E-4</v>
      </c>
      <c r="J327" s="94" t="s">
        <v>75</v>
      </c>
      <c r="K327" s="196">
        <v>24.57</v>
      </c>
    </row>
    <row r="328" spans="1:11" s="95" customFormat="1" ht="47.25">
      <c r="A328" s="174" t="s">
        <v>694</v>
      </c>
      <c r="B328" s="142" t="s">
        <v>292</v>
      </c>
      <c r="C328" s="22" t="s">
        <v>293</v>
      </c>
      <c r="D328" s="23" t="s">
        <v>17</v>
      </c>
      <c r="E328" s="24">
        <f>SUM(E320:E327)</f>
        <v>2290.2999999999997</v>
      </c>
      <c r="F328" s="24">
        <f t="shared" si="179"/>
        <v>0.56999999999999995</v>
      </c>
      <c r="G328" s="24">
        <f t="shared" si="182"/>
        <v>0.7</v>
      </c>
      <c r="H328" s="24">
        <f t="shared" si="181"/>
        <v>1603.21</v>
      </c>
      <c r="I328" s="143">
        <f t="shared" si="178"/>
        <v>6.7394018123749294E-4</v>
      </c>
      <c r="J328" s="94" t="s">
        <v>75</v>
      </c>
      <c r="K328" s="196">
        <v>0.67</v>
      </c>
    </row>
    <row r="329" spans="1:11" s="95" customFormat="1" ht="47.25">
      <c r="A329" s="174" t="s">
        <v>695</v>
      </c>
      <c r="B329" s="142" t="s">
        <v>294</v>
      </c>
      <c r="C329" s="22" t="s">
        <v>483</v>
      </c>
      <c r="D329" s="23" t="s">
        <v>17</v>
      </c>
      <c r="E329" s="24">
        <f>(E324+E325+E326+E327)/2</f>
        <v>687.65</v>
      </c>
      <c r="F329" s="24">
        <f t="shared" ref="F329:F331" si="183">ROUND(K329*(1-$K$9),2)</f>
        <v>11</v>
      </c>
      <c r="G329" s="24">
        <f t="shared" si="182"/>
        <v>13.55</v>
      </c>
      <c r="H329" s="24">
        <f t="shared" ref="H329:H331" si="184">ROUND((E329*G329),2)</f>
        <v>9317.66</v>
      </c>
      <c r="I329" s="143">
        <f t="shared" si="178"/>
        <v>3.9168577223877956E-3</v>
      </c>
      <c r="J329" s="94" t="s">
        <v>75</v>
      </c>
      <c r="K329" s="196">
        <v>12.94</v>
      </c>
    </row>
    <row r="330" spans="1:11" s="95" customFormat="1" ht="63">
      <c r="A330" s="174" t="s">
        <v>696</v>
      </c>
      <c r="B330" s="142" t="s">
        <v>295</v>
      </c>
      <c r="C330" s="22" t="s">
        <v>296</v>
      </c>
      <c r="D330" s="23" t="s">
        <v>9</v>
      </c>
      <c r="E330" s="24">
        <v>24</v>
      </c>
      <c r="F330" s="24">
        <f t="shared" si="183"/>
        <v>54.95</v>
      </c>
      <c r="G330" s="24">
        <f t="shared" ref="G330:G331" si="185">ROUND(F330*(IF(J330="O",(1+$E$9),IF(J330="E",(1+$E$18),(1+$E$26)))),2)</f>
        <v>67.67</v>
      </c>
      <c r="H330" s="24">
        <f t="shared" si="184"/>
        <v>1624.08</v>
      </c>
      <c r="I330" s="143">
        <f t="shared" si="178"/>
        <v>6.8271328743220634E-4</v>
      </c>
      <c r="J330" s="94" t="s">
        <v>75</v>
      </c>
      <c r="K330" s="196">
        <v>64.650000000000006</v>
      </c>
    </row>
    <row r="331" spans="1:11" s="95" customFormat="1" ht="63">
      <c r="A331" s="174" t="s">
        <v>697</v>
      </c>
      <c r="B331" s="142" t="s">
        <v>297</v>
      </c>
      <c r="C331" s="22" t="s">
        <v>298</v>
      </c>
      <c r="D331" s="23" t="s">
        <v>9</v>
      </c>
      <c r="E331" s="24">
        <f>35+80</f>
        <v>115</v>
      </c>
      <c r="F331" s="24">
        <f t="shared" si="183"/>
        <v>49.34</v>
      </c>
      <c r="G331" s="24">
        <f t="shared" si="185"/>
        <v>60.76</v>
      </c>
      <c r="H331" s="24">
        <f t="shared" si="184"/>
        <v>6987.4</v>
      </c>
      <c r="I331" s="143">
        <f t="shared" si="178"/>
        <v>2.937288079776734E-3</v>
      </c>
      <c r="J331" s="94" t="s">
        <v>75</v>
      </c>
      <c r="K331" s="196">
        <v>58.05</v>
      </c>
    </row>
    <row r="332" spans="1:11" s="95" customFormat="1" ht="47.25">
      <c r="A332" s="174" t="s">
        <v>852</v>
      </c>
      <c r="B332" s="142" t="s">
        <v>299</v>
      </c>
      <c r="C332" s="22" t="s">
        <v>300</v>
      </c>
      <c r="D332" s="23" t="s">
        <v>17</v>
      </c>
      <c r="E332" s="24">
        <f>20.9</f>
        <v>20.9</v>
      </c>
      <c r="F332" s="24">
        <f t="shared" ref="F332:F334" si="186">ROUND(K332*(1-$K$9),2)</f>
        <v>31.26</v>
      </c>
      <c r="G332" s="24">
        <f t="shared" ref="G332:G336" si="187">ROUND(F332*(IF(J332="O",(1+$E$9),IF(J332="E",(1+$E$18),(1+$E$26)))),2)</f>
        <v>38.5</v>
      </c>
      <c r="H332" s="24">
        <f t="shared" ref="H332:H334" si="188">ROUND((E332*G332),2)</f>
        <v>804.65</v>
      </c>
      <c r="I332" s="143">
        <f t="shared" si="178"/>
        <v>3.3825011497729473E-4</v>
      </c>
      <c r="J332" s="94" t="s">
        <v>75</v>
      </c>
      <c r="K332" s="196">
        <v>36.78</v>
      </c>
    </row>
    <row r="333" spans="1:11" s="95" customFormat="1" ht="31.5">
      <c r="A333" s="174" t="s">
        <v>853</v>
      </c>
      <c r="B333" s="142" t="s">
        <v>301</v>
      </c>
      <c r="C333" s="22" t="s">
        <v>302</v>
      </c>
      <c r="D333" s="23" t="s">
        <v>14</v>
      </c>
      <c r="E333" s="24">
        <f>E332*0.1</f>
        <v>2.09</v>
      </c>
      <c r="F333" s="24">
        <f t="shared" si="186"/>
        <v>416.75</v>
      </c>
      <c r="G333" s="24">
        <f t="shared" si="187"/>
        <v>513.23</v>
      </c>
      <c r="H333" s="24">
        <f t="shared" si="188"/>
        <v>1072.6500000000001</v>
      </c>
      <c r="I333" s="143">
        <f t="shared" si="178"/>
        <v>4.50909073299441E-4</v>
      </c>
      <c r="J333" s="94" t="s">
        <v>75</v>
      </c>
      <c r="K333" s="196">
        <v>490.29</v>
      </c>
    </row>
    <row r="334" spans="1:11" s="95" customFormat="1" ht="78.75">
      <c r="A334" s="174" t="s">
        <v>854</v>
      </c>
      <c r="B334" s="142" t="s">
        <v>303</v>
      </c>
      <c r="C334" s="22" t="s">
        <v>304</v>
      </c>
      <c r="D334" s="23" t="s">
        <v>9</v>
      </c>
      <c r="E334" s="24">
        <v>1</v>
      </c>
      <c r="F334" s="24">
        <f t="shared" si="186"/>
        <v>5591.92</v>
      </c>
      <c r="G334" s="24">
        <f t="shared" si="187"/>
        <v>6886.45</v>
      </c>
      <c r="H334" s="24">
        <f t="shared" si="188"/>
        <v>6886.45</v>
      </c>
      <c r="I334" s="143">
        <f t="shared" si="178"/>
        <v>2.8948518042445676E-3</v>
      </c>
      <c r="J334" s="94" t="s">
        <v>75</v>
      </c>
      <c r="K334" s="196">
        <v>6578.73</v>
      </c>
    </row>
    <row r="335" spans="1:11" s="95" customFormat="1" ht="31.5">
      <c r="A335" s="174" t="s">
        <v>855</v>
      </c>
      <c r="B335" s="142" t="s">
        <v>305</v>
      </c>
      <c r="C335" s="22" t="s">
        <v>306</v>
      </c>
      <c r="D335" s="23" t="s">
        <v>9</v>
      </c>
      <c r="E335" s="24">
        <v>4</v>
      </c>
      <c r="F335" s="24">
        <f t="shared" ref="F335:F343" si="189">ROUND(K335*(1-$K$9),2)</f>
        <v>870.43</v>
      </c>
      <c r="G335" s="24">
        <f t="shared" si="187"/>
        <v>1071.93</v>
      </c>
      <c r="H335" s="24">
        <f t="shared" ref="H335:H343" si="190">ROUND((E335*G335),2)</f>
        <v>4287.72</v>
      </c>
      <c r="I335" s="143">
        <f t="shared" si="178"/>
        <v>1.8024256297650483E-3</v>
      </c>
      <c r="J335" s="94" t="s">
        <v>75</v>
      </c>
      <c r="K335" s="196">
        <v>1024.03</v>
      </c>
    </row>
    <row r="336" spans="1:11" s="95" customFormat="1">
      <c r="A336" s="174" t="s">
        <v>856</v>
      </c>
      <c r="B336" s="142" t="s">
        <v>307</v>
      </c>
      <c r="C336" s="22" t="s">
        <v>308</v>
      </c>
      <c r="D336" s="23" t="s">
        <v>9</v>
      </c>
      <c r="E336" s="24">
        <v>12</v>
      </c>
      <c r="F336" s="24">
        <f t="shared" si="189"/>
        <v>39.880000000000003</v>
      </c>
      <c r="G336" s="24">
        <f t="shared" si="187"/>
        <v>49.11</v>
      </c>
      <c r="H336" s="24">
        <f t="shared" si="190"/>
        <v>589.32000000000005</v>
      </c>
      <c r="I336" s="143">
        <f t="shared" si="178"/>
        <v>2.4773200491943001E-4</v>
      </c>
      <c r="J336" s="94" t="s">
        <v>75</v>
      </c>
      <c r="K336" s="196">
        <v>46.92</v>
      </c>
    </row>
    <row r="337" spans="1:11" s="95" customFormat="1">
      <c r="A337" s="174" t="s">
        <v>857</v>
      </c>
      <c r="B337" s="142" t="s">
        <v>309</v>
      </c>
      <c r="C337" s="22" t="s">
        <v>310</v>
      </c>
      <c r="D337" s="23" t="s">
        <v>9</v>
      </c>
      <c r="E337" s="24">
        <v>2</v>
      </c>
      <c r="F337" s="24">
        <f t="shared" si="189"/>
        <v>39.880000000000003</v>
      </c>
      <c r="G337" s="24">
        <f t="shared" ref="G337:G344" si="191">ROUND(F337*(IF(J337="O",(1+$E$9),IF(J337="E",(1+$E$18),(1+$E$26)))),2)</f>
        <v>49.11</v>
      </c>
      <c r="H337" s="24">
        <f t="shared" si="190"/>
        <v>98.22</v>
      </c>
      <c r="I337" s="143">
        <f t="shared" si="178"/>
        <v>4.1288667486571659E-5</v>
      </c>
      <c r="J337" s="94" t="s">
        <v>75</v>
      </c>
      <c r="K337" s="196">
        <v>46.92</v>
      </c>
    </row>
    <row r="338" spans="1:11" s="95" customFormat="1">
      <c r="A338" s="174" t="s">
        <v>858</v>
      </c>
      <c r="B338" s="142" t="s">
        <v>311</v>
      </c>
      <c r="C338" s="22" t="s">
        <v>312</v>
      </c>
      <c r="D338" s="23" t="s">
        <v>9</v>
      </c>
      <c r="E338" s="24">
        <v>17</v>
      </c>
      <c r="F338" s="24">
        <f t="shared" si="189"/>
        <v>39.880000000000003</v>
      </c>
      <c r="G338" s="24">
        <f t="shared" si="191"/>
        <v>49.11</v>
      </c>
      <c r="H338" s="24">
        <f t="shared" si="190"/>
        <v>834.87</v>
      </c>
      <c r="I338" s="143">
        <f t="shared" si="178"/>
        <v>3.509536736358591E-4</v>
      </c>
      <c r="J338" s="94" t="s">
        <v>75</v>
      </c>
      <c r="K338" s="196">
        <v>46.92</v>
      </c>
    </row>
    <row r="339" spans="1:11" s="95" customFormat="1" ht="63">
      <c r="A339" s="174" t="s">
        <v>859</v>
      </c>
      <c r="B339" s="142" t="s">
        <v>313</v>
      </c>
      <c r="C339" s="22" t="s">
        <v>314</v>
      </c>
      <c r="D339" s="23" t="s">
        <v>9</v>
      </c>
      <c r="E339" s="24">
        <v>29</v>
      </c>
      <c r="F339" s="24">
        <f t="shared" si="189"/>
        <v>99.17</v>
      </c>
      <c r="G339" s="24">
        <f t="shared" si="191"/>
        <v>122.13</v>
      </c>
      <c r="H339" s="24">
        <f t="shared" si="190"/>
        <v>3541.77</v>
      </c>
      <c r="I339" s="143">
        <f t="shared" si="178"/>
        <v>1.4888511896142835E-3</v>
      </c>
      <c r="J339" s="94" t="s">
        <v>75</v>
      </c>
      <c r="K339" s="196">
        <v>116.67</v>
      </c>
    </row>
    <row r="340" spans="1:11" s="95" customFormat="1">
      <c r="A340" s="174" t="s">
        <v>860</v>
      </c>
      <c r="B340" s="142" t="s">
        <v>315</v>
      </c>
      <c r="C340" s="22" t="s">
        <v>316</v>
      </c>
      <c r="D340" s="23" t="s">
        <v>9</v>
      </c>
      <c r="E340" s="24">
        <v>11</v>
      </c>
      <c r="F340" s="24">
        <f t="shared" si="189"/>
        <v>17.21</v>
      </c>
      <c r="G340" s="24">
        <f t="shared" si="191"/>
        <v>21.19</v>
      </c>
      <c r="H340" s="24">
        <f t="shared" si="190"/>
        <v>233.09</v>
      </c>
      <c r="I340" s="143">
        <f t="shared" si="178"/>
        <v>9.7983867892944293E-5</v>
      </c>
      <c r="J340" s="94" t="s">
        <v>75</v>
      </c>
      <c r="K340" s="196">
        <v>20.25</v>
      </c>
    </row>
    <row r="341" spans="1:11" s="95" customFormat="1">
      <c r="A341" s="174" t="s">
        <v>861</v>
      </c>
      <c r="B341" s="142" t="s">
        <v>317</v>
      </c>
      <c r="C341" s="22" t="s">
        <v>318</v>
      </c>
      <c r="D341" s="23" t="s">
        <v>9</v>
      </c>
      <c r="E341" s="24">
        <v>1</v>
      </c>
      <c r="F341" s="24">
        <f t="shared" si="189"/>
        <v>17.21</v>
      </c>
      <c r="G341" s="24">
        <f t="shared" si="191"/>
        <v>21.19</v>
      </c>
      <c r="H341" s="24">
        <f t="shared" si="190"/>
        <v>21.19</v>
      </c>
      <c r="I341" s="143">
        <f t="shared" si="178"/>
        <v>8.9076243539040279E-6</v>
      </c>
      <c r="J341" s="94" t="s">
        <v>75</v>
      </c>
      <c r="K341" s="196">
        <v>20.25</v>
      </c>
    </row>
    <row r="342" spans="1:11" s="95" customFormat="1">
      <c r="A342" s="174" t="s">
        <v>862</v>
      </c>
      <c r="B342" s="142" t="s">
        <v>319</v>
      </c>
      <c r="C342" s="22" t="s">
        <v>320</v>
      </c>
      <c r="D342" s="23" t="s">
        <v>9</v>
      </c>
      <c r="E342" s="24">
        <v>4</v>
      </c>
      <c r="F342" s="24">
        <f t="shared" si="189"/>
        <v>257.69</v>
      </c>
      <c r="G342" s="24">
        <f t="shared" si="191"/>
        <v>317.35000000000002</v>
      </c>
      <c r="H342" s="24">
        <f t="shared" si="190"/>
        <v>1269.4000000000001</v>
      </c>
      <c r="I342" s="143">
        <f t="shared" si="178"/>
        <v>5.3361672273930026E-4</v>
      </c>
      <c r="J342" s="94" t="s">
        <v>75</v>
      </c>
      <c r="K342" s="196">
        <v>303.17</v>
      </c>
    </row>
    <row r="343" spans="1:11" s="95" customFormat="1">
      <c r="A343" s="174" t="s">
        <v>863</v>
      </c>
      <c r="B343" s="142" t="s">
        <v>321</v>
      </c>
      <c r="C343" s="22" t="s">
        <v>322</v>
      </c>
      <c r="D343" s="23" t="s">
        <v>9</v>
      </c>
      <c r="E343" s="24">
        <v>4</v>
      </c>
      <c r="F343" s="24">
        <f t="shared" si="189"/>
        <v>277.57</v>
      </c>
      <c r="G343" s="24">
        <f t="shared" si="191"/>
        <v>341.83</v>
      </c>
      <c r="H343" s="24">
        <f t="shared" si="190"/>
        <v>1367.32</v>
      </c>
      <c r="I343" s="143">
        <f t="shared" si="178"/>
        <v>5.7477927945163065E-4</v>
      </c>
      <c r="J343" s="94" t="s">
        <v>75</v>
      </c>
      <c r="K343" s="196">
        <v>326.55</v>
      </c>
    </row>
    <row r="344" spans="1:11" s="95" customFormat="1" ht="31.5">
      <c r="A344" s="174" t="s">
        <v>864</v>
      </c>
      <c r="B344" s="142" t="s">
        <v>323</v>
      </c>
      <c r="C344" s="22" t="s">
        <v>324</v>
      </c>
      <c r="D344" s="23" t="s">
        <v>9</v>
      </c>
      <c r="E344" s="24">
        <v>16</v>
      </c>
      <c r="F344" s="24">
        <f t="shared" ref="F344:F347" si="192">ROUND(K344*(1-$K$9),2)</f>
        <v>233.55</v>
      </c>
      <c r="G344" s="24">
        <f t="shared" si="191"/>
        <v>287.62</v>
      </c>
      <c r="H344" s="24">
        <f t="shared" ref="H344:H347" si="193">ROUND((E344*G344),2)</f>
        <v>4601.92</v>
      </c>
      <c r="I344" s="143">
        <f t="shared" si="178"/>
        <v>1.9345056473203408E-3</v>
      </c>
      <c r="J344" s="94" t="s">
        <v>75</v>
      </c>
      <c r="K344" s="196">
        <v>274.77</v>
      </c>
    </row>
    <row r="345" spans="1:11" s="95" customFormat="1" ht="63">
      <c r="A345" s="174" t="s">
        <v>865</v>
      </c>
      <c r="B345" s="142" t="s">
        <v>325</v>
      </c>
      <c r="C345" s="22" t="s">
        <v>326</v>
      </c>
      <c r="D345" s="23" t="s">
        <v>9</v>
      </c>
      <c r="E345" s="24">
        <v>5</v>
      </c>
      <c r="F345" s="24">
        <f t="shared" si="192"/>
        <v>8.1</v>
      </c>
      <c r="G345" s="24">
        <f t="shared" ref="G345:G349" si="194">ROUND(F345*(IF(J345="O",(1+$E$9),IF(J345="E",(1+$E$18),(1+$E$26)))),2)</f>
        <v>9.98</v>
      </c>
      <c r="H345" s="24">
        <f t="shared" si="193"/>
        <v>49.9</v>
      </c>
      <c r="I345" s="143">
        <f t="shared" si="178"/>
        <v>2.0976425448787681E-5</v>
      </c>
      <c r="J345" s="94" t="s">
        <v>75</v>
      </c>
      <c r="K345" s="196">
        <v>9.5299999999999994</v>
      </c>
    </row>
    <row r="346" spans="1:11" s="95" customFormat="1" ht="31.5">
      <c r="A346" s="174" t="s">
        <v>866</v>
      </c>
      <c r="B346" s="142" t="s">
        <v>327</v>
      </c>
      <c r="C346" s="22" t="s">
        <v>328</v>
      </c>
      <c r="D346" s="23" t="s">
        <v>9</v>
      </c>
      <c r="E346" s="24">
        <v>2</v>
      </c>
      <c r="F346" s="24">
        <f t="shared" si="192"/>
        <v>35.950000000000003</v>
      </c>
      <c r="G346" s="24">
        <f t="shared" si="194"/>
        <v>44.27</v>
      </c>
      <c r="H346" s="24">
        <f t="shared" si="193"/>
        <v>88.54</v>
      </c>
      <c r="I346" s="143">
        <f t="shared" si="178"/>
        <v>3.7219493171055335E-5</v>
      </c>
      <c r="J346" s="94" t="s">
        <v>75</v>
      </c>
      <c r="K346" s="196">
        <v>42.29</v>
      </c>
    </row>
    <row r="347" spans="1:11" s="95" customFormat="1">
      <c r="A347" s="174" t="s">
        <v>867</v>
      </c>
      <c r="B347" s="142" t="s">
        <v>329</v>
      </c>
      <c r="C347" s="22" t="s">
        <v>330</v>
      </c>
      <c r="D347" s="23" t="s">
        <v>9</v>
      </c>
      <c r="E347" s="24">
        <v>1</v>
      </c>
      <c r="F347" s="24">
        <f t="shared" si="192"/>
        <v>353.74</v>
      </c>
      <c r="G347" s="24">
        <f t="shared" si="194"/>
        <v>435.63</v>
      </c>
      <c r="H347" s="24">
        <f t="shared" si="193"/>
        <v>435.63</v>
      </c>
      <c r="I347" s="143">
        <f t="shared" si="178"/>
        <v>1.8312545527565885E-4</v>
      </c>
      <c r="J347" s="94" t="s">
        <v>75</v>
      </c>
      <c r="K347" s="196">
        <v>416.17</v>
      </c>
    </row>
    <row r="348" spans="1:11" s="95" customFormat="1" ht="157.5">
      <c r="A348" s="174" t="s">
        <v>868</v>
      </c>
      <c r="B348" s="142" t="s">
        <v>484</v>
      </c>
      <c r="C348" s="22" t="s">
        <v>487</v>
      </c>
      <c r="D348" s="23" t="s">
        <v>9</v>
      </c>
      <c r="E348" s="24">
        <v>1</v>
      </c>
      <c r="F348" s="24">
        <f t="shared" ref="F348" si="195">ROUND(K348*(1-$K$9),2)</f>
        <v>327.37</v>
      </c>
      <c r="G348" s="24">
        <f t="shared" si="194"/>
        <v>403.16</v>
      </c>
      <c r="H348" s="24">
        <f t="shared" ref="H348" si="196">ROUND((E348*G348),2)</f>
        <v>403.16</v>
      </c>
      <c r="I348" s="143">
        <f t="shared" si="178"/>
        <v>1.6947606581028539E-4</v>
      </c>
      <c r="J348" s="94" t="s">
        <v>75</v>
      </c>
      <c r="K348" s="196">
        <v>385.14</v>
      </c>
    </row>
    <row r="349" spans="1:11" s="95" customFormat="1" ht="157.5">
      <c r="A349" s="174" t="s">
        <v>869</v>
      </c>
      <c r="B349" s="142" t="s">
        <v>485</v>
      </c>
      <c r="C349" s="22" t="s">
        <v>486</v>
      </c>
      <c r="D349" s="23" t="s">
        <v>9</v>
      </c>
      <c r="E349" s="24">
        <v>2</v>
      </c>
      <c r="F349" s="24">
        <f t="shared" ref="F349" si="197">ROUND(K349*(1-$K$9),2)</f>
        <v>330.49</v>
      </c>
      <c r="G349" s="24">
        <f t="shared" si="194"/>
        <v>407</v>
      </c>
      <c r="H349" s="24">
        <f t="shared" ref="H349" si="198">ROUND((E349*G349),2)</f>
        <v>814</v>
      </c>
      <c r="I349" s="143">
        <f t="shared" si="178"/>
        <v>3.421805674411457E-4</v>
      </c>
      <c r="J349" s="94" t="s">
        <v>75</v>
      </c>
      <c r="K349" s="196">
        <v>388.81</v>
      </c>
    </row>
    <row r="350" spans="1:11" s="1" customFormat="1">
      <c r="A350" s="35"/>
      <c r="B350" s="36"/>
      <c r="C350" s="37" t="s">
        <v>107</v>
      </c>
      <c r="D350" s="36"/>
      <c r="E350" s="38"/>
      <c r="F350" s="39"/>
      <c r="G350" s="40"/>
      <c r="H350" s="25">
        <f>ROUND(SUM(H288:H349),2)</f>
        <v>151982.70000000001</v>
      </c>
      <c r="I350" s="96">
        <f t="shared" si="178"/>
        <v>6.3888853227564407E-2</v>
      </c>
      <c r="J350" s="192"/>
      <c r="K350" s="184"/>
    </row>
    <row r="351" spans="1:11" ht="9.9499999999999993" customHeight="1">
      <c r="A351" s="115"/>
      <c r="B351" s="116"/>
      <c r="C351" s="116"/>
      <c r="D351" s="116"/>
      <c r="E351" s="117"/>
      <c r="F351" s="117"/>
      <c r="G351" s="117"/>
      <c r="H351" s="117"/>
      <c r="I351" s="118"/>
      <c r="J351" s="194"/>
      <c r="K351" s="185"/>
    </row>
    <row r="352" spans="1:11">
      <c r="A352" s="177">
        <v>16</v>
      </c>
      <c r="B352" s="221"/>
      <c r="C352" s="37" t="s">
        <v>108</v>
      </c>
      <c r="D352" s="217"/>
      <c r="E352" s="218"/>
      <c r="F352" s="45"/>
      <c r="G352" s="218"/>
      <c r="H352" s="45"/>
      <c r="I352" s="9"/>
      <c r="J352" s="145"/>
      <c r="K352" s="185"/>
    </row>
    <row r="353" spans="1:11" s="95" customFormat="1" ht="31.5">
      <c r="A353" s="174" t="s">
        <v>870</v>
      </c>
      <c r="B353" s="142" t="s">
        <v>331</v>
      </c>
      <c r="C353" s="22" t="s">
        <v>37</v>
      </c>
      <c r="D353" s="23" t="s">
        <v>17</v>
      </c>
      <c r="E353" s="24">
        <v>1261.9000000000001</v>
      </c>
      <c r="F353" s="24">
        <f t="shared" ref="F353" si="199">ROUND(K353*(1-$K$9),2)</f>
        <v>5.0199999999999996</v>
      </c>
      <c r="G353" s="24">
        <f t="shared" ref="G353:G361" si="200">ROUND(F353*(IF(J353="O",(1+$E$9),IF(J353="E",(1+$E$18),(1+$E$26)))),2)</f>
        <v>6.18</v>
      </c>
      <c r="H353" s="24">
        <f t="shared" ref="H353" si="201">ROUND((E353*G353),2)</f>
        <v>7798.54</v>
      </c>
      <c r="I353" s="143">
        <f t="shared" ref="I353:I362" si="202">H353/$H$395</f>
        <v>3.2782663911701138E-3</v>
      </c>
      <c r="J353" s="94" t="s">
        <v>75</v>
      </c>
      <c r="K353" s="196">
        <v>5.9</v>
      </c>
    </row>
    <row r="354" spans="1:11" s="95" customFormat="1">
      <c r="A354" s="174" t="s">
        <v>871</v>
      </c>
      <c r="B354" s="142" t="s">
        <v>332</v>
      </c>
      <c r="C354" s="22" t="s">
        <v>333</v>
      </c>
      <c r="D354" s="23" t="s">
        <v>17</v>
      </c>
      <c r="E354" s="24">
        <v>21.2</v>
      </c>
      <c r="F354" s="24">
        <f t="shared" ref="F354:F360" si="203">ROUND(K354*(1-$K$9),2)</f>
        <v>3.1</v>
      </c>
      <c r="G354" s="24">
        <f t="shared" si="200"/>
        <v>3.82</v>
      </c>
      <c r="H354" s="24">
        <f t="shared" ref="H354:H360" si="204">ROUND((E354*G354),2)</f>
        <v>80.98</v>
      </c>
      <c r="I354" s="143">
        <f t="shared" si="202"/>
        <v>3.4041501660176881E-5</v>
      </c>
      <c r="J354" s="94" t="s">
        <v>75</v>
      </c>
      <c r="K354" s="196">
        <v>3.65</v>
      </c>
    </row>
    <row r="355" spans="1:11" s="95" customFormat="1" ht="47.25" customHeight="1">
      <c r="A355" s="174" t="s">
        <v>872</v>
      </c>
      <c r="B355" s="142" t="s">
        <v>334</v>
      </c>
      <c r="C355" s="22" t="s">
        <v>335</v>
      </c>
      <c r="D355" s="23" t="s">
        <v>9</v>
      </c>
      <c r="E355" s="24">
        <v>16</v>
      </c>
      <c r="F355" s="24">
        <f t="shared" si="203"/>
        <v>51.35</v>
      </c>
      <c r="G355" s="24">
        <f t="shared" si="200"/>
        <v>63.24</v>
      </c>
      <c r="H355" s="24">
        <f t="shared" si="204"/>
        <v>1011.84</v>
      </c>
      <c r="I355" s="143">
        <f t="shared" si="202"/>
        <v>4.2534641936074801E-4</v>
      </c>
      <c r="J355" s="94" t="s">
        <v>75</v>
      </c>
      <c r="K355" s="196">
        <v>60.41</v>
      </c>
    </row>
    <row r="356" spans="1:11" s="95" customFormat="1" ht="47.25">
      <c r="A356" s="174" t="s">
        <v>873</v>
      </c>
      <c r="B356" s="142" t="s">
        <v>336</v>
      </c>
      <c r="C356" s="22" t="s">
        <v>337</v>
      </c>
      <c r="D356" s="23" t="s">
        <v>9</v>
      </c>
      <c r="E356" s="24">
        <v>18</v>
      </c>
      <c r="F356" s="24">
        <f t="shared" si="203"/>
        <v>29.1</v>
      </c>
      <c r="G356" s="24">
        <f t="shared" si="200"/>
        <v>35.840000000000003</v>
      </c>
      <c r="H356" s="24">
        <f t="shared" si="204"/>
        <v>645.12</v>
      </c>
      <c r="I356" s="143">
        <f t="shared" si="202"/>
        <v>2.7118860892829473E-4</v>
      </c>
      <c r="J356" s="94" t="s">
        <v>75</v>
      </c>
      <c r="K356" s="196">
        <v>34.229999999999997</v>
      </c>
    </row>
    <row r="357" spans="1:11" s="95" customFormat="1" ht="47.25">
      <c r="A357" s="174" t="s">
        <v>874</v>
      </c>
      <c r="B357" s="142" t="s">
        <v>338</v>
      </c>
      <c r="C357" s="22" t="s">
        <v>339</v>
      </c>
      <c r="D357" s="23" t="s">
        <v>9</v>
      </c>
      <c r="E357" s="24">
        <v>4</v>
      </c>
      <c r="F357" s="24">
        <f t="shared" si="203"/>
        <v>20.32</v>
      </c>
      <c r="G357" s="24">
        <f t="shared" si="200"/>
        <v>25.02</v>
      </c>
      <c r="H357" s="24">
        <f t="shared" si="204"/>
        <v>100.08</v>
      </c>
      <c r="I357" s="143">
        <f t="shared" si="202"/>
        <v>4.2070554286867153E-5</v>
      </c>
      <c r="J357" s="94" t="s">
        <v>75</v>
      </c>
      <c r="K357" s="196">
        <v>23.91</v>
      </c>
    </row>
    <row r="358" spans="1:11" s="95" customFormat="1" ht="31.5">
      <c r="A358" s="174" t="s">
        <v>875</v>
      </c>
      <c r="B358" s="142" t="s">
        <v>340</v>
      </c>
      <c r="C358" s="22" t="s">
        <v>341</v>
      </c>
      <c r="D358" s="23" t="s">
        <v>9</v>
      </c>
      <c r="E358" s="24">
        <v>50</v>
      </c>
      <c r="F358" s="24">
        <f t="shared" si="203"/>
        <v>11.7</v>
      </c>
      <c r="G358" s="24">
        <f t="shared" si="200"/>
        <v>14.41</v>
      </c>
      <c r="H358" s="24">
        <f t="shared" si="204"/>
        <v>720.5</v>
      </c>
      <c r="I358" s="143">
        <f t="shared" si="202"/>
        <v>3.0287604280263572E-4</v>
      </c>
      <c r="J358" s="94" t="s">
        <v>75</v>
      </c>
      <c r="K358" s="196">
        <v>13.76</v>
      </c>
    </row>
    <row r="359" spans="1:11" s="95" customFormat="1" ht="31.5">
      <c r="A359" s="174" t="s">
        <v>876</v>
      </c>
      <c r="B359" s="142" t="s">
        <v>342</v>
      </c>
      <c r="C359" s="22" t="s">
        <v>36</v>
      </c>
      <c r="D359" s="23" t="s">
        <v>9</v>
      </c>
      <c r="E359" s="24">
        <v>1</v>
      </c>
      <c r="F359" s="24">
        <f t="shared" si="203"/>
        <v>55.1</v>
      </c>
      <c r="G359" s="24">
        <f t="shared" si="200"/>
        <v>67.86</v>
      </c>
      <c r="H359" s="24">
        <f t="shared" si="204"/>
        <v>67.86</v>
      </c>
      <c r="I359" s="143">
        <f t="shared" si="202"/>
        <v>2.8526257133361361E-5</v>
      </c>
      <c r="J359" s="94" t="s">
        <v>75</v>
      </c>
      <c r="K359" s="196">
        <v>64.819999999999993</v>
      </c>
    </row>
    <row r="360" spans="1:11" s="95" customFormat="1">
      <c r="A360" s="174" t="s">
        <v>877</v>
      </c>
      <c r="B360" s="142" t="s">
        <v>343</v>
      </c>
      <c r="C360" s="22" t="s">
        <v>344</v>
      </c>
      <c r="D360" s="23" t="s">
        <v>17</v>
      </c>
      <c r="E360" s="24">
        <v>252.5</v>
      </c>
      <c r="F360" s="24">
        <f t="shared" si="203"/>
        <v>4.5</v>
      </c>
      <c r="G360" s="24">
        <f t="shared" si="200"/>
        <v>5.54</v>
      </c>
      <c r="H360" s="24">
        <f t="shared" si="204"/>
        <v>1398.85</v>
      </c>
      <c r="I360" s="143">
        <f t="shared" si="202"/>
        <v>5.8803352182438162E-4</v>
      </c>
      <c r="J360" s="94" t="s">
        <v>75</v>
      </c>
      <c r="K360" s="196">
        <v>5.29</v>
      </c>
    </row>
    <row r="361" spans="1:11" s="95" customFormat="1" ht="157.5">
      <c r="A361" s="174" t="s">
        <v>878</v>
      </c>
      <c r="B361" s="142" t="s">
        <v>488</v>
      </c>
      <c r="C361" s="22" t="s">
        <v>489</v>
      </c>
      <c r="D361" s="23" t="s">
        <v>9</v>
      </c>
      <c r="E361" s="24">
        <v>12</v>
      </c>
      <c r="F361" s="24">
        <f t="shared" ref="F361" si="205">ROUND(K361*(1-$K$9),2)</f>
        <v>132.99</v>
      </c>
      <c r="G361" s="24">
        <f t="shared" si="200"/>
        <v>163.78</v>
      </c>
      <c r="H361" s="24">
        <f t="shared" ref="H361" si="206">ROUND((E361*G361),2)</f>
        <v>1965.36</v>
      </c>
      <c r="I361" s="143">
        <f t="shared" si="202"/>
        <v>8.2617690420900506E-4</v>
      </c>
      <c r="J361" s="94" t="s">
        <v>75</v>
      </c>
      <c r="K361" s="196">
        <v>156.46</v>
      </c>
    </row>
    <row r="362" spans="1:11" s="95" customFormat="1">
      <c r="A362" s="35"/>
      <c r="B362" s="36"/>
      <c r="C362" s="37" t="s">
        <v>106</v>
      </c>
      <c r="D362" s="36"/>
      <c r="E362" s="38"/>
      <c r="F362" s="39"/>
      <c r="G362" s="40"/>
      <c r="H362" s="25">
        <f>ROUND(SUM(H353:H361),2)</f>
        <v>13789.13</v>
      </c>
      <c r="I362" s="96">
        <f t="shared" si="202"/>
        <v>5.7965262013755844E-3</v>
      </c>
      <c r="J362" s="192"/>
      <c r="K362" s="193"/>
    </row>
    <row r="363" spans="1:11" s="95" customFormat="1" ht="9.9499999999999993" customHeight="1">
      <c r="A363" s="115"/>
      <c r="B363" s="116"/>
      <c r="C363" s="116"/>
      <c r="D363" s="116"/>
      <c r="E363" s="117"/>
      <c r="F363" s="117"/>
      <c r="G363" s="117"/>
      <c r="H363" s="117"/>
      <c r="I363" s="118"/>
      <c r="J363" s="194"/>
      <c r="K363" s="195"/>
    </row>
    <row r="364" spans="1:11" s="95" customFormat="1">
      <c r="A364" s="177">
        <v>17</v>
      </c>
      <c r="B364" s="221"/>
      <c r="C364" s="37" t="s">
        <v>27</v>
      </c>
      <c r="D364" s="217"/>
      <c r="E364" s="218"/>
      <c r="F364" s="45"/>
      <c r="G364" s="218"/>
      <c r="H364" s="45"/>
      <c r="I364" s="9"/>
      <c r="J364" s="145"/>
      <c r="K364" s="195"/>
    </row>
    <row r="365" spans="1:11" s="95" customFormat="1" ht="31.5">
      <c r="A365" s="174" t="s">
        <v>879</v>
      </c>
      <c r="B365" s="142" t="s">
        <v>399</v>
      </c>
      <c r="C365" s="22" t="s">
        <v>38</v>
      </c>
      <c r="D365" s="23" t="s">
        <v>9</v>
      </c>
      <c r="E365" s="24">
        <v>5</v>
      </c>
      <c r="F365" s="24">
        <f t="shared" ref="F365:F373" si="207">ROUND(K365*(1-$K$9),2)</f>
        <v>142.38</v>
      </c>
      <c r="G365" s="24">
        <f t="shared" ref="G365:G373" si="208">ROUND(F365*(IF(J365="O",(1+$E$9),IF(J365="E",(1+$E$18),(1+$E$26)))),2)</f>
        <v>175.34</v>
      </c>
      <c r="H365" s="24">
        <f t="shared" ref="H365:H373" si="209">ROUND((E365*G365),2)</f>
        <v>876.7</v>
      </c>
      <c r="I365" s="143">
        <f t="shared" ref="I365:I374" si="210">H365/$H$395</f>
        <v>3.685377192575583E-4</v>
      </c>
      <c r="J365" s="94" t="s">
        <v>75</v>
      </c>
      <c r="K365" s="196">
        <v>167.51</v>
      </c>
    </row>
    <row r="366" spans="1:11" s="95" customFormat="1" ht="31.5">
      <c r="A366" s="174" t="s">
        <v>880</v>
      </c>
      <c r="B366" s="142">
        <v>101909</v>
      </c>
      <c r="C366" s="22" t="s">
        <v>701</v>
      </c>
      <c r="D366" s="23" t="s">
        <v>9</v>
      </c>
      <c r="E366" s="24">
        <v>2</v>
      </c>
      <c r="F366" s="24">
        <f t="shared" si="207"/>
        <v>169.65</v>
      </c>
      <c r="G366" s="24">
        <f t="shared" si="208"/>
        <v>208.92</v>
      </c>
      <c r="H366" s="24">
        <f t="shared" si="209"/>
        <v>417.84</v>
      </c>
      <c r="I366" s="143">
        <f t="shared" si="210"/>
        <v>1.7564708636315517E-4</v>
      </c>
      <c r="J366" s="94" t="s">
        <v>75</v>
      </c>
      <c r="K366" s="196">
        <v>199.59</v>
      </c>
    </row>
    <row r="367" spans="1:11" s="95" customFormat="1" ht="31.5">
      <c r="A367" s="174" t="s">
        <v>881</v>
      </c>
      <c r="B367" s="142" t="s">
        <v>400</v>
      </c>
      <c r="C367" s="22" t="s">
        <v>401</v>
      </c>
      <c r="D367" s="23" t="s">
        <v>9</v>
      </c>
      <c r="E367" s="24">
        <v>19</v>
      </c>
      <c r="F367" s="24">
        <f t="shared" si="207"/>
        <v>70.569999999999993</v>
      </c>
      <c r="G367" s="24">
        <f t="shared" si="208"/>
        <v>86.91</v>
      </c>
      <c r="H367" s="24">
        <f t="shared" si="209"/>
        <v>1651.29</v>
      </c>
      <c r="I367" s="143">
        <f t="shared" si="210"/>
        <v>6.9415153465588397E-4</v>
      </c>
      <c r="J367" s="94" t="s">
        <v>75</v>
      </c>
      <c r="K367" s="196">
        <v>83.02</v>
      </c>
    </row>
    <row r="368" spans="1:11" s="95" customFormat="1" ht="31.5">
      <c r="A368" s="174" t="s">
        <v>882</v>
      </c>
      <c r="B368" s="142" t="s">
        <v>402</v>
      </c>
      <c r="C368" s="22" t="s">
        <v>403</v>
      </c>
      <c r="D368" s="23" t="s">
        <v>9</v>
      </c>
      <c r="E368" s="24">
        <v>1</v>
      </c>
      <c r="F368" s="24">
        <f t="shared" si="207"/>
        <v>26.93</v>
      </c>
      <c r="G368" s="24">
        <f t="shared" si="208"/>
        <v>33.159999999999997</v>
      </c>
      <c r="H368" s="24">
        <f t="shared" si="209"/>
        <v>33.159999999999997</v>
      </c>
      <c r="I368" s="143">
        <f t="shared" si="210"/>
        <v>1.3939444246128245E-5</v>
      </c>
      <c r="J368" s="94" t="s">
        <v>75</v>
      </c>
      <c r="K368" s="196">
        <v>31.68</v>
      </c>
    </row>
    <row r="369" spans="1:11" s="95" customFormat="1">
      <c r="A369" s="174" t="s">
        <v>883</v>
      </c>
      <c r="B369" s="142" t="s">
        <v>404</v>
      </c>
      <c r="C369" s="22" t="s">
        <v>405</v>
      </c>
      <c r="D369" s="23" t="s">
        <v>9</v>
      </c>
      <c r="E369" s="24">
        <v>7</v>
      </c>
      <c r="F369" s="24">
        <f t="shared" si="207"/>
        <v>16.100000000000001</v>
      </c>
      <c r="G369" s="24">
        <f t="shared" si="208"/>
        <v>19.829999999999998</v>
      </c>
      <c r="H369" s="24">
        <f t="shared" si="209"/>
        <v>138.81</v>
      </c>
      <c r="I369" s="143">
        <f t="shared" si="210"/>
        <v>5.835145524140717E-5</v>
      </c>
      <c r="J369" s="94" t="s">
        <v>75</v>
      </c>
      <c r="K369" s="196">
        <v>18.940000000000001</v>
      </c>
    </row>
    <row r="370" spans="1:11" s="95" customFormat="1" ht="31.5">
      <c r="A370" s="174" t="s">
        <v>884</v>
      </c>
      <c r="B370" s="142" t="s">
        <v>406</v>
      </c>
      <c r="C370" s="22" t="s">
        <v>407</v>
      </c>
      <c r="D370" s="23" t="s">
        <v>9</v>
      </c>
      <c r="E370" s="24">
        <v>1</v>
      </c>
      <c r="F370" s="24">
        <f t="shared" si="207"/>
        <v>16.16</v>
      </c>
      <c r="G370" s="24">
        <f t="shared" si="208"/>
        <v>19.899999999999999</v>
      </c>
      <c r="H370" s="24">
        <f t="shared" si="209"/>
        <v>19.899999999999999</v>
      </c>
      <c r="I370" s="143">
        <f t="shared" si="210"/>
        <v>8.36534802466683E-6</v>
      </c>
      <c r="J370" s="94" t="s">
        <v>75</v>
      </c>
      <c r="K370" s="196">
        <v>19.010000000000002</v>
      </c>
    </row>
    <row r="371" spans="1:11" s="95" customFormat="1" ht="31.5">
      <c r="A371" s="174" t="s">
        <v>885</v>
      </c>
      <c r="B371" s="142" t="s">
        <v>408</v>
      </c>
      <c r="C371" s="22" t="s">
        <v>409</v>
      </c>
      <c r="D371" s="23" t="s">
        <v>9</v>
      </c>
      <c r="E371" s="24">
        <v>3</v>
      </c>
      <c r="F371" s="24">
        <f t="shared" si="207"/>
        <v>17.89</v>
      </c>
      <c r="G371" s="24">
        <f t="shared" si="208"/>
        <v>22.03</v>
      </c>
      <c r="H371" s="24">
        <f t="shared" si="209"/>
        <v>66.09</v>
      </c>
      <c r="I371" s="143">
        <f t="shared" si="210"/>
        <v>2.7782203565338234E-5</v>
      </c>
      <c r="J371" s="94" t="s">
        <v>75</v>
      </c>
      <c r="K371" s="196">
        <v>21.05</v>
      </c>
    </row>
    <row r="372" spans="1:11" s="95" customFormat="1" ht="31.5">
      <c r="A372" s="174" t="s">
        <v>886</v>
      </c>
      <c r="B372" s="142" t="s">
        <v>410</v>
      </c>
      <c r="C372" s="22" t="s">
        <v>411</v>
      </c>
      <c r="D372" s="23" t="s">
        <v>9</v>
      </c>
      <c r="E372" s="24">
        <v>3</v>
      </c>
      <c r="F372" s="24">
        <f t="shared" si="207"/>
        <v>17.98</v>
      </c>
      <c r="G372" s="24">
        <f t="shared" si="208"/>
        <v>22.14</v>
      </c>
      <c r="H372" s="24">
        <f t="shared" si="209"/>
        <v>66.42</v>
      </c>
      <c r="I372" s="143">
        <f t="shared" si="210"/>
        <v>2.7920925417003563E-5</v>
      </c>
      <c r="J372" s="94" t="s">
        <v>75</v>
      </c>
      <c r="K372" s="196">
        <v>21.15</v>
      </c>
    </row>
    <row r="373" spans="1:11" s="95" customFormat="1">
      <c r="A373" s="174" t="s">
        <v>887</v>
      </c>
      <c r="B373" s="142" t="s">
        <v>412</v>
      </c>
      <c r="C373" s="22" t="s">
        <v>413</v>
      </c>
      <c r="D373" s="23" t="s">
        <v>9</v>
      </c>
      <c r="E373" s="24">
        <v>5</v>
      </c>
      <c r="F373" s="24">
        <f t="shared" si="207"/>
        <v>17.77</v>
      </c>
      <c r="G373" s="24">
        <f t="shared" si="208"/>
        <v>21.88</v>
      </c>
      <c r="H373" s="24">
        <f t="shared" si="209"/>
        <v>109.4</v>
      </c>
      <c r="I373" s="143">
        <f t="shared" si="210"/>
        <v>4.5988395673294036E-5</v>
      </c>
      <c r="J373" s="94" t="s">
        <v>75</v>
      </c>
      <c r="K373" s="196">
        <v>20.9</v>
      </c>
    </row>
    <row r="374" spans="1:11" s="95" customFormat="1">
      <c r="A374" s="41"/>
      <c r="B374" s="36"/>
      <c r="C374" s="37" t="s">
        <v>109</v>
      </c>
      <c r="D374" s="36"/>
      <c r="E374" s="38"/>
      <c r="F374" s="39"/>
      <c r="G374" s="40"/>
      <c r="H374" s="25">
        <f>ROUND(SUM(H365:H373),2)</f>
        <v>3379.61</v>
      </c>
      <c r="I374" s="96">
        <f t="shared" si="210"/>
        <v>1.4206841124444355E-3</v>
      </c>
      <c r="J374" s="192"/>
      <c r="K374" s="193"/>
    </row>
    <row r="375" spans="1:11" s="95" customFormat="1" ht="9.9499999999999993" customHeight="1">
      <c r="A375" s="115"/>
      <c r="B375" s="116"/>
      <c r="C375" s="116"/>
      <c r="D375" s="116"/>
      <c r="E375" s="117"/>
      <c r="F375" s="117"/>
      <c r="G375" s="117"/>
      <c r="H375" s="117"/>
      <c r="I375" s="118"/>
      <c r="J375" s="194"/>
      <c r="K375" s="195"/>
    </row>
    <row r="376" spans="1:11" s="95" customFormat="1">
      <c r="A376" s="177">
        <v>18</v>
      </c>
      <c r="B376" s="221"/>
      <c r="C376" s="37" t="s">
        <v>35</v>
      </c>
      <c r="D376" s="217"/>
      <c r="E376" s="218"/>
      <c r="F376" s="45"/>
      <c r="G376" s="218"/>
      <c r="H376" s="45"/>
      <c r="I376" s="9"/>
      <c r="J376" s="145"/>
      <c r="K376" s="195"/>
    </row>
    <row r="377" spans="1:11" s="95" customFormat="1" ht="63">
      <c r="A377" s="174" t="s">
        <v>888</v>
      </c>
      <c r="B377" s="142" t="s">
        <v>642</v>
      </c>
      <c r="C377" s="22" t="s">
        <v>638</v>
      </c>
      <c r="D377" s="23" t="s">
        <v>17</v>
      </c>
      <c r="E377" s="24">
        <v>30</v>
      </c>
      <c r="F377" s="24">
        <f t="shared" ref="F377:F380" si="211">ROUND(K377*(1-$K$9),2)</f>
        <v>46.16</v>
      </c>
      <c r="G377" s="24">
        <f t="shared" ref="G377:G380" si="212">ROUND(F377*(IF(J377="O",(1+$E$9),IF(J377="E",(1+$E$18),(1+$E$26)))),2)</f>
        <v>56.85</v>
      </c>
      <c r="H377" s="24">
        <f t="shared" ref="H377:H380" si="213">ROUND((E377*G377),2)</f>
        <v>1705.5</v>
      </c>
      <c r="I377" s="143">
        <f>H377/$H$395</f>
        <v>7.1693975156127035E-4</v>
      </c>
      <c r="J377" s="94" t="s">
        <v>75</v>
      </c>
      <c r="K377" s="196">
        <v>54.31</v>
      </c>
    </row>
    <row r="378" spans="1:11" s="95" customFormat="1" ht="63">
      <c r="A378" s="174" t="s">
        <v>889</v>
      </c>
      <c r="B378" s="142" t="s">
        <v>643</v>
      </c>
      <c r="C378" s="22" t="s">
        <v>639</v>
      </c>
      <c r="D378" s="23" t="s">
        <v>17</v>
      </c>
      <c r="E378" s="24">
        <v>30</v>
      </c>
      <c r="F378" s="24">
        <f t="shared" si="211"/>
        <v>58.33</v>
      </c>
      <c r="G378" s="24">
        <f t="shared" si="212"/>
        <v>71.83</v>
      </c>
      <c r="H378" s="24">
        <f t="shared" si="213"/>
        <v>2154.9</v>
      </c>
      <c r="I378" s="143">
        <f>H378/$H$395</f>
        <v>9.0585369137460067E-4</v>
      </c>
      <c r="J378" s="94" t="s">
        <v>75</v>
      </c>
      <c r="K378" s="196">
        <v>68.62</v>
      </c>
    </row>
    <row r="379" spans="1:11" s="95" customFormat="1" ht="47.25">
      <c r="A379" s="174" t="s">
        <v>890</v>
      </c>
      <c r="B379" s="142" t="s">
        <v>644</v>
      </c>
      <c r="C379" s="22" t="s">
        <v>640</v>
      </c>
      <c r="D379" s="23" t="s">
        <v>17</v>
      </c>
      <c r="E379" s="24">
        <v>20</v>
      </c>
      <c r="F379" s="24">
        <f t="shared" si="211"/>
        <v>11.31</v>
      </c>
      <c r="G379" s="24">
        <f t="shared" si="212"/>
        <v>13.93</v>
      </c>
      <c r="H379" s="24">
        <f t="shared" si="213"/>
        <v>278.60000000000002</v>
      </c>
      <c r="I379" s="143">
        <f>H379/$H$395</f>
        <v>1.1711487234533563E-4</v>
      </c>
      <c r="J379" s="94" t="s">
        <v>75</v>
      </c>
      <c r="K379" s="196">
        <v>13.31</v>
      </c>
    </row>
    <row r="380" spans="1:11" s="95" customFormat="1" ht="47.25">
      <c r="A380" s="174" t="s">
        <v>891</v>
      </c>
      <c r="B380" s="142" t="s">
        <v>645</v>
      </c>
      <c r="C380" s="22" t="s">
        <v>641</v>
      </c>
      <c r="D380" s="23" t="s">
        <v>9</v>
      </c>
      <c r="E380" s="24">
        <v>2</v>
      </c>
      <c r="F380" s="24">
        <f t="shared" si="211"/>
        <v>4.0999999999999996</v>
      </c>
      <c r="G380" s="24">
        <f t="shared" si="212"/>
        <v>5.05</v>
      </c>
      <c r="H380" s="24">
        <f t="shared" si="213"/>
        <v>10.1</v>
      </c>
      <c r="I380" s="143">
        <f>H380/$H$395</f>
        <v>4.2457293994540193E-6</v>
      </c>
      <c r="J380" s="94" t="s">
        <v>75</v>
      </c>
      <c r="K380" s="196">
        <v>4.82</v>
      </c>
    </row>
    <row r="381" spans="1:11" s="95" customFormat="1">
      <c r="A381" s="35"/>
      <c r="B381" s="36"/>
      <c r="C381" s="37" t="s">
        <v>535</v>
      </c>
      <c r="D381" s="36"/>
      <c r="E381" s="38"/>
      <c r="F381" s="39"/>
      <c r="G381" s="40"/>
      <c r="H381" s="25">
        <f>ROUND(SUM(H377:H380),2)</f>
        <v>4149.1000000000004</v>
      </c>
      <c r="I381" s="96">
        <f>H381/$H$395</f>
        <v>1.7441540446806608E-3</v>
      </c>
      <c r="J381" s="194"/>
      <c r="K381" s="195"/>
    </row>
    <row r="382" spans="1:11" s="95" customFormat="1" ht="9.9499999999999993" customHeight="1">
      <c r="A382" s="115"/>
      <c r="B382" s="116"/>
      <c r="C382" s="116"/>
      <c r="D382" s="116"/>
      <c r="E382" s="117"/>
      <c r="F382" s="117"/>
      <c r="G382" s="117"/>
      <c r="H382" s="117"/>
      <c r="I382" s="118"/>
      <c r="J382" s="194"/>
      <c r="K382" s="195"/>
    </row>
    <row r="383" spans="1:11" s="95" customFormat="1">
      <c r="A383" s="177">
        <v>19</v>
      </c>
      <c r="B383" s="221"/>
      <c r="C383" s="37" t="s">
        <v>110</v>
      </c>
      <c r="D383" s="217"/>
      <c r="E383" s="218"/>
      <c r="F383" s="45"/>
      <c r="G383" s="218"/>
      <c r="H383" s="45"/>
      <c r="I383" s="9"/>
      <c r="J383" s="145"/>
      <c r="K383" s="195"/>
    </row>
    <row r="384" spans="1:11" s="95" customFormat="1">
      <c r="A384" s="174" t="s">
        <v>892</v>
      </c>
      <c r="B384" s="142" t="s">
        <v>414</v>
      </c>
      <c r="C384" s="22" t="s">
        <v>415</v>
      </c>
      <c r="D384" s="23" t="s">
        <v>17</v>
      </c>
      <c r="E384" s="24">
        <v>12</v>
      </c>
      <c r="F384" s="24">
        <f t="shared" ref="F384" si="214">ROUND(K384*(1-$K$9),2)</f>
        <v>31.94</v>
      </c>
      <c r="G384" s="24">
        <f t="shared" ref="G384:G387" si="215">ROUND(F384*(IF(J384="O",(1+$E$9),IF(J384="E",(1+$E$18),(1+$E$26)))),2)</f>
        <v>39.33</v>
      </c>
      <c r="H384" s="24">
        <f t="shared" ref="H384" si="216">ROUND((E384*G384),2)</f>
        <v>471.96</v>
      </c>
      <c r="I384" s="143">
        <f>H384/$H$395</f>
        <v>1.9839747003626919E-4</v>
      </c>
      <c r="J384" s="94" t="s">
        <v>75</v>
      </c>
      <c r="K384" s="196">
        <v>37.58</v>
      </c>
    </row>
    <row r="385" spans="1:11" s="95" customFormat="1">
      <c r="A385" s="174" t="s">
        <v>893</v>
      </c>
      <c r="B385" s="142" t="s">
        <v>416</v>
      </c>
      <c r="C385" s="22" t="s">
        <v>417</v>
      </c>
      <c r="D385" s="23" t="s">
        <v>9</v>
      </c>
      <c r="E385" s="24">
        <v>2</v>
      </c>
      <c r="F385" s="24">
        <f t="shared" ref="F385:F386" si="217">ROUND(K385*(1-$K$9),2)</f>
        <v>44.26</v>
      </c>
      <c r="G385" s="24">
        <f t="shared" si="215"/>
        <v>54.51</v>
      </c>
      <c r="H385" s="24">
        <f t="shared" ref="H385:H386" si="218">ROUND((E385*G385),2)</f>
        <v>109.02</v>
      </c>
      <c r="I385" s="143">
        <f>H385/$H$395</f>
        <v>4.5828655359255168E-5</v>
      </c>
      <c r="J385" s="94" t="s">
        <v>75</v>
      </c>
      <c r="K385" s="196">
        <v>52.07</v>
      </c>
    </row>
    <row r="386" spans="1:11" s="95" customFormat="1">
      <c r="A386" s="174" t="s">
        <v>894</v>
      </c>
      <c r="B386" s="142" t="s">
        <v>418</v>
      </c>
      <c r="C386" s="22" t="s">
        <v>419</v>
      </c>
      <c r="D386" s="23" t="s">
        <v>9</v>
      </c>
      <c r="E386" s="24">
        <v>2</v>
      </c>
      <c r="F386" s="24">
        <f t="shared" si="217"/>
        <v>47.13</v>
      </c>
      <c r="G386" s="24">
        <f t="shared" si="215"/>
        <v>58.04</v>
      </c>
      <c r="H386" s="24">
        <f t="shared" si="218"/>
        <v>116.08</v>
      </c>
      <c r="I386" s="143">
        <f>H386/$H$395</f>
        <v>4.8796462246398275E-5</v>
      </c>
      <c r="J386" s="94" t="s">
        <v>75</v>
      </c>
      <c r="K386" s="196">
        <v>55.45</v>
      </c>
    </row>
    <row r="387" spans="1:11" s="95" customFormat="1" ht="94.5">
      <c r="A387" s="174" t="s">
        <v>895</v>
      </c>
      <c r="B387" s="142" t="s">
        <v>490</v>
      </c>
      <c r="C387" s="22" t="s">
        <v>491</v>
      </c>
      <c r="D387" s="23" t="s">
        <v>9</v>
      </c>
      <c r="E387" s="24">
        <v>2</v>
      </c>
      <c r="F387" s="24">
        <f t="shared" ref="F387" si="219">ROUND(K387*(1-$K$9),2)</f>
        <v>249.09</v>
      </c>
      <c r="G387" s="24">
        <f t="shared" si="215"/>
        <v>306.75</v>
      </c>
      <c r="H387" s="24">
        <f t="shared" ref="H387" si="220">ROUND((E387*G387),2)</f>
        <v>613.5</v>
      </c>
      <c r="I387" s="143">
        <f>H387/$H$395</f>
        <v>2.5789653332327137E-4</v>
      </c>
      <c r="J387" s="94" t="s">
        <v>75</v>
      </c>
      <c r="K387" s="196">
        <v>293.05</v>
      </c>
    </row>
    <row r="388" spans="1:11" s="95" customFormat="1">
      <c r="A388" s="35"/>
      <c r="B388" s="36"/>
      <c r="C388" s="37" t="s">
        <v>536</v>
      </c>
      <c r="D388" s="36"/>
      <c r="E388" s="38"/>
      <c r="F388" s="39"/>
      <c r="G388" s="40"/>
      <c r="H388" s="25">
        <f>ROUND(SUM(H384:H387),2)</f>
        <v>1310.56</v>
      </c>
      <c r="I388" s="96">
        <f>H388/$H$395</f>
        <v>5.50919120965194E-4</v>
      </c>
      <c r="J388" s="192"/>
      <c r="K388" s="184"/>
    </row>
    <row r="389" spans="1:11" s="95" customFormat="1" ht="9.9499999999999993" customHeight="1">
      <c r="A389" s="115"/>
      <c r="B389" s="116"/>
      <c r="C389" s="116"/>
      <c r="D389" s="116"/>
      <c r="E389" s="117"/>
      <c r="F389" s="117"/>
      <c r="G389" s="117"/>
      <c r="H389" s="117"/>
      <c r="I389" s="118"/>
      <c r="J389" s="194"/>
      <c r="K389" s="185"/>
    </row>
    <row r="390" spans="1:11" s="95" customFormat="1">
      <c r="A390" s="177">
        <v>20</v>
      </c>
      <c r="B390" s="221"/>
      <c r="C390" s="37" t="s">
        <v>28</v>
      </c>
      <c r="D390" s="217"/>
      <c r="E390" s="218"/>
      <c r="F390" s="45"/>
      <c r="G390" s="218"/>
      <c r="H390" s="45"/>
      <c r="I390" s="9"/>
      <c r="J390" s="145"/>
      <c r="K390" s="185"/>
    </row>
    <row r="391" spans="1:11" s="95" customFormat="1">
      <c r="A391" s="174" t="s">
        <v>896</v>
      </c>
      <c r="B391" s="142" t="s">
        <v>345</v>
      </c>
      <c r="C391" s="22" t="s">
        <v>346</v>
      </c>
      <c r="D391" s="23" t="s">
        <v>0</v>
      </c>
      <c r="E391" s="24">
        <v>929.65</v>
      </c>
      <c r="F391" s="24">
        <f t="shared" ref="F391" si="221">ROUND(K391*(1-$K$9),2)</f>
        <v>4.97</v>
      </c>
      <c r="G391" s="24">
        <f t="shared" ref="G391" si="222">ROUND(F391*(IF(J391="O",(1+$E$9),IF(J391="E",(1+$E$18),(1+$E$26)))),2)</f>
        <v>6.12</v>
      </c>
      <c r="H391" s="24">
        <f t="shared" ref="H391" si="223">ROUND((E391*G391),2)</f>
        <v>5689.46</v>
      </c>
      <c r="I391" s="143">
        <f>H391/$H$395</f>
        <v>2.3916740187146204E-3</v>
      </c>
      <c r="J391" s="94" t="s">
        <v>75</v>
      </c>
      <c r="K391" s="183">
        <v>5.85</v>
      </c>
    </row>
    <row r="392" spans="1:11" s="95" customFormat="1">
      <c r="A392" s="35"/>
      <c r="B392" s="36"/>
      <c r="C392" s="37" t="s">
        <v>111</v>
      </c>
      <c r="D392" s="36"/>
      <c r="E392" s="38"/>
      <c r="F392" s="39"/>
      <c r="G392" s="40"/>
      <c r="H392" s="25">
        <f>ROUND(SUM(H391:H391),2)</f>
        <v>5689.46</v>
      </c>
      <c r="I392" s="96">
        <f>H392/$H$395</f>
        <v>2.3916740187146204E-3</v>
      </c>
      <c r="J392" s="192"/>
      <c r="K392" s="184"/>
    </row>
    <row r="393" spans="1:11" s="95" customFormat="1" ht="9.9499999999999993" customHeight="1">
      <c r="A393" s="109"/>
      <c r="B393" s="110"/>
      <c r="C393" s="111"/>
      <c r="D393" s="110"/>
      <c r="E393" s="112"/>
      <c r="F393" s="113"/>
      <c r="G393" s="114"/>
      <c r="H393" s="135"/>
      <c r="I393" s="97"/>
      <c r="J393" s="194"/>
      <c r="K393" s="185"/>
    </row>
    <row r="394" spans="1:11" s="95" customFormat="1" ht="9.9499999999999993" customHeight="1">
      <c r="A394" s="119"/>
      <c r="B394" s="120"/>
      <c r="C394" s="121"/>
      <c r="D394" s="120"/>
      <c r="E394" s="122"/>
      <c r="F394" s="124"/>
      <c r="G394" s="126"/>
      <c r="H394" s="124"/>
      <c r="I394" s="125"/>
      <c r="J394" s="194"/>
      <c r="K394" s="185"/>
    </row>
    <row r="395" spans="1:11" s="95" customFormat="1">
      <c r="A395" s="228"/>
      <c r="B395" s="229"/>
      <c r="C395" s="229" t="s">
        <v>31</v>
      </c>
      <c r="D395" s="229"/>
      <c r="E395" s="230"/>
      <c r="F395" s="230"/>
      <c r="G395" s="231"/>
      <c r="H395" s="25">
        <f>ROUND(H88+H45+H51+H61+H79+H105+H118+H128+H142+H154+H167+H188+H204+H285+H350+H362+H374+H381+H388+H392,2)</f>
        <v>2378860.98</v>
      </c>
      <c r="I395" s="232"/>
      <c r="J395" s="145"/>
      <c r="K395" s="185"/>
    </row>
    <row r="403" spans="3:11">
      <c r="C403" s="5"/>
      <c r="E403" s="8"/>
      <c r="G403" s="8"/>
    </row>
    <row r="404" spans="3:11">
      <c r="C404" s="5"/>
      <c r="E404" s="141"/>
      <c r="F404" s="141"/>
      <c r="G404" s="141"/>
      <c r="H404" s="141"/>
      <c r="I404" s="141"/>
      <c r="J404" s="141"/>
      <c r="K404" s="188"/>
    </row>
  </sheetData>
  <mergeCells count="35">
    <mergeCell ref="A29:B29"/>
    <mergeCell ref="E29:I31"/>
    <mergeCell ref="A30:B30"/>
    <mergeCell ref="A31:B31"/>
    <mergeCell ref="A25:I25"/>
    <mergeCell ref="A26:B26"/>
    <mergeCell ref="E26:I26"/>
    <mergeCell ref="A27:B27"/>
    <mergeCell ref="E27:I28"/>
    <mergeCell ref="A28:B28"/>
    <mergeCell ref="A13:B13"/>
    <mergeCell ref="E13:I15"/>
    <mergeCell ref="A21:B21"/>
    <mergeCell ref="E21:I23"/>
    <mergeCell ref="A22:B22"/>
    <mergeCell ref="A23:B23"/>
    <mergeCell ref="A14:B14"/>
    <mergeCell ref="E18:I18"/>
    <mergeCell ref="A18:B18"/>
    <mergeCell ref="A17:I17"/>
    <mergeCell ref="A15:B15"/>
    <mergeCell ref="A19:B19"/>
    <mergeCell ref="E19:I20"/>
    <mergeCell ref="A20:B20"/>
    <mergeCell ref="A9:B9"/>
    <mergeCell ref="E9:I9"/>
    <mergeCell ref="A10:B10"/>
    <mergeCell ref="E10:I12"/>
    <mergeCell ref="A11:B11"/>
    <mergeCell ref="A12:B12"/>
    <mergeCell ref="F3:I6"/>
    <mergeCell ref="A1:I1"/>
    <mergeCell ref="A4:E4"/>
    <mergeCell ref="A5:E5"/>
    <mergeCell ref="A6:E6"/>
  </mergeCells>
  <phoneticPr fontId="47" type="noConversion"/>
  <printOptions horizontalCentered="1"/>
  <pageMargins left="0.78740157480314965" right="0.39370078740157483" top="0.39370078740157483" bottom="0.39370078740157483" header="0.31496062992125984" footer="0.11811023622047245"/>
  <pageSetup paperSize="9" scale="45" orientation="portrait" r:id="rId1"/>
  <headerFooter>
    <oddFooter>Página &amp;P de &amp;N</oddFooter>
  </headerFooter>
  <drawing r:id="rId2"/>
</worksheet>
</file>

<file path=xl/worksheets/sheet2.xml><?xml version="1.0" encoding="utf-8"?>
<worksheet xmlns="http://schemas.openxmlformats.org/spreadsheetml/2006/main" xmlns:r="http://schemas.openxmlformats.org/officeDocument/2006/relationships">
  <dimension ref="A1:F1664"/>
  <sheetViews>
    <sheetView showGridLines="0" view="pageBreakPreview" topLeftCell="A521" zoomScale="70" zoomScaleSheetLayoutView="70" workbookViewId="0">
      <selection activeCell="C524" sqref="C524"/>
    </sheetView>
  </sheetViews>
  <sheetFormatPr defaultRowHeight="12.75"/>
  <cols>
    <col min="1" max="1" width="10.83203125" style="3" customWidth="1"/>
    <col min="2" max="2" width="16.33203125" style="3" customWidth="1"/>
    <col min="3" max="3" width="80.83203125" style="2" customWidth="1"/>
    <col min="4" max="4" width="12.83203125" style="16" customWidth="1"/>
    <col min="5" max="5" width="85.83203125" style="13" customWidth="1"/>
    <col min="6" max="6" width="14.83203125" style="19" customWidth="1"/>
    <col min="7" max="16384" width="9.33203125" style="2"/>
  </cols>
  <sheetData>
    <row r="1" hidden="1"/>
    <row r="2" hidden="1"/>
    <row r="3" hidden="1"/>
    <row r="4" hidden="1"/>
    <row r="5" hidden="1"/>
    <row r="6" hidden="1"/>
    <row r="7" hidden="1"/>
    <row r="8" hidden="1"/>
    <row r="9" hidden="1"/>
    <row r="10" hidden="1"/>
    <row r="11" hidden="1"/>
    <row r="12" hidden="1"/>
    <row r="13" hidden="1"/>
    <row r="14" hidden="1"/>
    <row r="15" hidden="1"/>
    <row r="16" hidden="1"/>
    <row r="17" spans="1:6" hidden="1"/>
    <row r="18" spans="1:6" hidden="1"/>
    <row r="19" spans="1:6" hidden="1"/>
    <row r="20" spans="1:6" hidden="1"/>
    <row r="21" spans="1:6" hidden="1"/>
    <row r="22" spans="1:6" hidden="1"/>
    <row r="23" spans="1:6" hidden="1"/>
    <row r="24" spans="1:6" hidden="1"/>
    <row r="25" spans="1:6" hidden="1"/>
    <row r="26" spans="1:6" hidden="1"/>
    <row r="27" spans="1:6" hidden="1"/>
    <row r="28" spans="1:6" ht="18.75">
      <c r="A28" s="301" t="s">
        <v>39</v>
      </c>
      <c r="B28" s="302"/>
      <c r="C28" s="302"/>
      <c r="D28" s="302"/>
      <c r="E28" s="302"/>
      <c r="F28" s="303"/>
    </row>
    <row r="29" spans="1:6" ht="31.5" customHeight="1">
      <c r="A29" s="189"/>
      <c r="C29" s="307" t="str">
        <f>ORÇAMENTO!A5</f>
        <v>OBRA: CONSTRUÇÃO DE CENTRO EDUCACIONAL INFANTIL LOCALIZADO À AVENIDA DOM JOSÉ ANDRÉ COIMBRA, ESQUINA COM RUA ELMIRO ALVES DO NASCIMENTO, EM PATROCÍNIO/MG</v>
      </c>
      <c r="D29" s="307"/>
      <c r="E29" s="307"/>
      <c r="F29" s="190"/>
    </row>
    <row r="30" spans="1:6" ht="15.75" customHeight="1">
      <c r="A30" s="304" t="str">
        <f>ORÇAMENTO!A6</f>
        <v>PRAZO DE OBRA: 6 MESES</v>
      </c>
      <c r="B30" s="305"/>
      <c r="C30" s="305"/>
      <c r="D30" s="305"/>
      <c r="E30" s="305"/>
      <c r="F30" s="306"/>
    </row>
    <row r="31" spans="1:6" ht="15.75" customHeight="1">
      <c r="A31" s="14"/>
      <c r="B31" s="12"/>
      <c r="C31" s="12"/>
      <c r="D31" s="15"/>
      <c r="E31" s="15"/>
      <c r="F31" s="18"/>
    </row>
    <row r="32" spans="1:6" ht="20.25" customHeight="1">
      <c r="A32" s="297" t="s">
        <v>82</v>
      </c>
      <c r="B32" s="298"/>
      <c r="C32" s="298"/>
      <c r="D32" s="298"/>
      <c r="E32" s="299" t="s">
        <v>83</v>
      </c>
      <c r="F32" s="300"/>
    </row>
    <row r="33" spans="1:6" s="6" customFormat="1" ht="15.75">
      <c r="A33" s="177" t="s">
        <v>2</v>
      </c>
      <c r="B33" s="177" t="s">
        <v>3</v>
      </c>
      <c r="C33" s="177" t="s">
        <v>4</v>
      </c>
      <c r="D33" s="177" t="s">
        <v>9</v>
      </c>
      <c r="E33" s="178" t="s">
        <v>567</v>
      </c>
      <c r="F33" s="179" t="s">
        <v>29</v>
      </c>
    </row>
    <row r="34" spans="1:6" s="6" customFormat="1" ht="31.5">
      <c r="A34" s="168">
        <f>ORÇAMENTO!A34</f>
        <v>1</v>
      </c>
      <c r="B34" s="169"/>
      <c r="C34" s="170" t="str">
        <f>ORÇAMENTO!C34</f>
        <v>SERVIÇOS INICIAIS / INSTALAÇÕES PROVISÓRIAS / PROJETOS E LEVANTAMENTOS</v>
      </c>
      <c r="D34" s="171"/>
      <c r="E34" s="172"/>
      <c r="F34" s="173"/>
    </row>
    <row r="35" spans="1:6" s="6" customFormat="1" ht="15.75">
      <c r="A35" s="174" t="e">
        <f>IF(ORÇAMENTO!#REF!="","",ORÇAMENTO!#REF!)</f>
        <v>#REF!</v>
      </c>
      <c r="B35" s="142" t="e">
        <f>ORÇAMENTO!#REF!</f>
        <v>#REF!</v>
      </c>
      <c r="C35" s="22" t="e">
        <f>ORÇAMENTO!#REF!</f>
        <v>#REF!</v>
      </c>
      <c r="D35" s="21" t="e">
        <f>ORÇAMENTO!#REF!</f>
        <v>#REF!</v>
      </c>
      <c r="E35" s="175"/>
      <c r="F35" s="176" t="e">
        <f>ORÇAMENTO!#REF!</f>
        <v>#REF!</v>
      </c>
    </row>
    <row r="36" spans="1:6" s="6" customFormat="1" ht="47.25">
      <c r="A36" s="174" t="str">
        <f>IF(ORÇAMENTO!A35="","",ORÇAMENTO!A35)</f>
        <v>1.1</v>
      </c>
      <c r="B36" s="142" t="str">
        <f>ORÇAMENTO!B35</f>
        <v>SINAPI 93207</v>
      </c>
      <c r="C36" s="22" t="str">
        <f>ORÇAMENTO!C35</f>
        <v>EXECUÇÃO DE ESCRITÓRIO EM CANTEIRO DE OBRA EM CHAPA DE MADEIRA COMPENSADA, NÃO INCLUSO MOBILIÁRIO E EQUIPAMENTOS. AF_02/2016</v>
      </c>
      <c r="D36" s="21" t="str">
        <f>ORÇAMENTO!D35</f>
        <v>M2</v>
      </c>
      <c r="E36" s="175"/>
      <c r="F36" s="176">
        <f>ORÇAMENTO!E35</f>
        <v>12</v>
      </c>
    </row>
    <row r="37" spans="1:6" s="6" customFormat="1" ht="47.25">
      <c r="A37" s="174" t="str">
        <f>IF(ORÇAMENTO!A36="","",ORÇAMENTO!A36)</f>
        <v>1.2</v>
      </c>
      <c r="B37" s="142" t="str">
        <f>ORÇAMENTO!B36</f>
        <v>SINAPI 93208</v>
      </c>
      <c r="C37" s="22" t="str">
        <f>ORÇAMENTO!C36</f>
        <v>EXECUÇÃO DE ALMOXARIFADO EM CANTEIRO DE OBRA EM CHAPA DE MADEIRA COMPENSADA, INCLUSO PRATELEIRAS. AF_02/2016</v>
      </c>
      <c r="D37" s="21" t="str">
        <f>ORÇAMENTO!D36</f>
        <v>M2</v>
      </c>
      <c r="E37" s="175"/>
      <c r="F37" s="176">
        <f>ORÇAMENTO!E36</f>
        <v>12</v>
      </c>
    </row>
    <row r="38" spans="1:6" s="6" customFormat="1" ht="15.75">
      <c r="A38" s="174" t="e">
        <f>IF(ORÇAMENTO!#REF!="","",ORÇAMENTO!#REF!)</f>
        <v>#REF!</v>
      </c>
      <c r="B38" s="142" t="e">
        <f>ORÇAMENTO!#REF!</f>
        <v>#REF!</v>
      </c>
      <c r="C38" s="22" t="e">
        <f>ORÇAMENTO!#REF!</f>
        <v>#REF!</v>
      </c>
      <c r="D38" s="21" t="e">
        <f>ORÇAMENTO!#REF!</f>
        <v>#REF!</v>
      </c>
      <c r="E38" s="175"/>
      <c r="F38" s="176" t="e">
        <f>ORÇAMENTO!#REF!</f>
        <v>#REF!</v>
      </c>
    </row>
    <row r="39" spans="1:6" s="6" customFormat="1" ht="15.75">
      <c r="A39" s="174" t="e">
        <f>IF(ORÇAMENTO!#REF!="","",ORÇAMENTO!#REF!)</f>
        <v>#REF!</v>
      </c>
      <c r="B39" s="142" t="e">
        <f>ORÇAMENTO!#REF!</f>
        <v>#REF!</v>
      </c>
      <c r="C39" s="22" t="e">
        <f>ORÇAMENTO!#REF!</f>
        <v>#REF!</v>
      </c>
      <c r="D39" s="21" t="e">
        <f>ORÇAMENTO!#REF!</f>
        <v>#REF!</v>
      </c>
      <c r="E39" s="175"/>
      <c r="F39" s="176" t="e">
        <f>ORÇAMENTO!#REF!</f>
        <v>#REF!</v>
      </c>
    </row>
    <row r="40" spans="1:6" s="6" customFormat="1" ht="15.75">
      <c r="A40" s="174" t="e">
        <f>IF(ORÇAMENTO!#REF!="","",ORÇAMENTO!#REF!)</f>
        <v>#REF!</v>
      </c>
      <c r="B40" s="142" t="e">
        <f>ORÇAMENTO!#REF!</f>
        <v>#REF!</v>
      </c>
      <c r="C40" s="22" t="e">
        <f>ORÇAMENTO!#REF!</f>
        <v>#REF!</v>
      </c>
      <c r="D40" s="21" t="e">
        <f>ORÇAMENTO!#REF!</f>
        <v>#REF!</v>
      </c>
      <c r="E40" s="175"/>
      <c r="F40" s="176" t="e">
        <f>ORÇAMENTO!#REF!</f>
        <v>#REF!</v>
      </c>
    </row>
    <row r="41" spans="1:6" s="6" customFormat="1" ht="15.75">
      <c r="A41" s="174" t="e">
        <f>IF(ORÇAMENTO!#REF!="","",ORÇAMENTO!#REF!)</f>
        <v>#REF!</v>
      </c>
      <c r="B41" s="142" t="e">
        <f>ORÇAMENTO!#REF!</f>
        <v>#REF!</v>
      </c>
      <c r="C41" s="22" t="e">
        <f>ORÇAMENTO!#REF!</f>
        <v>#REF!</v>
      </c>
      <c r="D41" s="21" t="e">
        <f>ORÇAMENTO!#REF!</f>
        <v>#REF!</v>
      </c>
      <c r="E41" s="175"/>
      <c r="F41" s="176" t="e">
        <f>ORÇAMENTO!#REF!</f>
        <v>#REF!</v>
      </c>
    </row>
    <row r="42" spans="1:6" s="6" customFormat="1" ht="47.25">
      <c r="A42" s="174" t="str">
        <f>IF(ORÇAMENTO!A37="","",ORÇAMENTO!A37)</f>
        <v>1.3</v>
      </c>
      <c r="B42" s="142" t="str">
        <f>ORÇAMENTO!B37</f>
        <v>SINAPI 98525</v>
      </c>
      <c r="C42" s="22" t="str">
        <f>ORÇAMENTO!C37</f>
        <v>LIMPEZA MECANIZADA DE CAMADA VEGETAL, VEGETAÇÃO E PEQUENAS ÁRVORES (DIÂMETRO DE TRONCO MENOR QUE 0,20 M), COM TRATOR DE ESTEIRAS.AF_05/2018</v>
      </c>
      <c r="D42" s="21" t="str">
        <f>ORÇAMENTO!D37</f>
        <v>M2</v>
      </c>
      <c r="E42" s="175"/>
      <c r="F42" s="176">
        <f>ORÇAMENTO!E37</f>
        <v>1634.64</v>
      </c>
    </row>
    <row r="43" spans="1:6" s="6" customFormat="1" ht="47.25">
      <c r="A43" s="174" t="str">
        <f>IF(ORÇAMENTO!A38="","",ORÇAMENTO!A38)</f>
        <v>1.4</v>
      </c>
      <c r="B43" s="142" t="str">
        <f>ORÇAMENTO!B38</f>
        <v>SINAPI 98527</v>
      </c>
      <c r="C43" s="22" t="str">
        <f>ORÇAMENTO!C38</f>
        <v>REMOÇÃO DE RAÍZES REMANESCENTES DE TRONCO DE ÁRVORE COM DIÂMETRO MAIOR OU IGUAL A 0,40 M E MENOR QUE 0,60 M.AF_05/2018</v>
      </c>
      <c r="D43" s="21" t="str">
        <f>ORÇAMENTO!D38</f>
        <v>UN</v>
      </c>
      <c r="E43" s="175"/>
      <c r="F43" s="176">
        <f>ORÇAMENTO!E38</f>
        <v>6</v>
      </c>
    </row>
    <row r="44" spans="1:6" s="6" customFormat="1" ht="31.5">
      <c r="A44" s="174" t="str">
        <f>IF(ORÇAMENTO!A39="","",ORÇAMENTO!A39)</f>
        <v>1.5</v>
      </c>
      <c r="B44" s="142" t="str">
        <f>ORÇAMENTO!B39</f>
        <v>ED-50699</v>
      </c>
      <c r="C44" s="22" t="str">
        <f>ORÇAMENTO!C39</f>
        <v>CORTE DE ÁRVORE NATIVA COM MOTO-SERRA Ø &gt;= 0,30M - ATÉ 1.000 UNIDADES</v>
      </c>
      <c r="D44" s="21" t="str">
        <f>ORÇAMENTO!D39</f>
        <v>UN</v>
      </c>
      <c r="E44" s="175"/>
      <c r="F44" s="176">
        <f>ORÇAMENTO!E39</f>
        <v>6</v>
      </c>
    </row>
    <row r="45" spans="1:6" s="6" customFormat="1" ht="94.5">
      <c r="A45" s="174" t="str">
        <f>IF(ORÇAMENTO!A40="","",ORÇAMENTO!A40)</f>
        <v>1.6</v>
      </c>
      <c r="B45" s="142" t="str">
        <f>ORÇAMENTO!B40</f>
        <v>ED-50152</v>
      </c>
      <c r="C45" s="22" t="str">
        <f>ORÇAMENTO!C40</f>
        <v>FORNECIMENTO E COLOCAÇÃO DE PLACA DE OBRA EM CHAPA GALVANIZADA (3,00 X 1,5 0 M) - EM CHAPA GALVANIZADA 0,26 AFIXADAS COM REBITES 540 E PARAFUSOS 3/8, EM ESTRUTURA METÁLICA VIGA U 2" ENRIJECIDA COM METALON 20 X 20, SUPORTE EM EUCALIPTO AUTOCLAVADO PINTADAS</v>
      </c>
      <c r="D45" s="21" t="str">
        <f>ORÇAMENTO!D40</f>
        <v>UN</v>
      </c>
      <c r="E45" s="175"/>
      <c r="F45" s="176">
        <f>ORÇAMENTO!E40</f>
        <v>1</v>
      </c>
    </row>
    <row r="46" spans="1:6" s="6" customFormat="1" ht="63">
      <c r="A46" s="174" t="str">
        <f>IF(ORÇAMENTO!A41="","",ORÇAMENTO!A41)</f>
        <v>1.7</v>
      </c>
      <c r="B46" s="142" t="str">
        <f>ORÇAMENTO!B41</f>
        <v>ED-50150</v>
      </c>
      <c r="C46" s="22" t="str">
        <f>ORÇAMENTO!C41</f>
        <v>LIGAÇÃO DE ÁGUA PROVISÓRIA PARA CANTEIRO,  INCLUSIVE HIDRÔMETRO E CAVALETE PARA MEDIÇÃO DE ÁGUA - ENTRADA PRINCIPAL, EM AÇO GALVANIZADO DN 20MM (1/2") - PADRÃO CONCESSIONÁRIA</v>
      </c>
      <c r="D46" s="21" t="str">
        <f>ORÇAMENTO!D41</f>
        <v>UN</v>
      </c>
      <c r="E46" s="175"/>
      <c r="F46" s="176">
        <f>ORÇAMENTO!E41</f>
        <v>1</v>
      </c>
    </row>
    <row r="47" spans="1:6" s="6" customFormat="1" ht="31.5">
      <c r="A47" s="174" t="str">
        <f>IF(ORÇAMENTO!A42="","",ORÇAMENTO!A42)</f>
        <v>1.8</v>
      </c>
      <c r="B47" s="142" t="str">
        <f>ORÇAMENTO!B42</f>
        <v>ED-50151</v>
      </c>
      <c r="C47" s="22" t="str">
        <f>ORÇAMENTO!C42</f>
        <v>LIGAÇÃO PROVISÓRIA DE LUZ E FORÇA-PADRÃO PROVISÓRIO 30KVA</v>
      </c>
      <c r="D47" s="21" t="str">
        <f>ORÇAMENTO!D42</f>
        <v>UN</v>
      </c>
      <c r="E47" s="175"/>
      <c r="F47" s="176">
        <f>ORÇAMENTO!E42</f>
        <v>1</v>
      </c>
    </row>
    <row r="48" spans="1:6" s="6" customFormat="1" ht="15.75">
      <c r="A48" s="174" t="str">
        <f>IF(ORÇAMENTO!A43="","",ORÇAMENTO!A43)</f>
        <v>1.9</v>
      </c>
      <c r="B48" s="142" t="str">
        <f>ORÇAMENTO!B43</f>
        <v>ED-50155</v>
      </c>
      <c r="C48" s="22" t="str">
        <f>ORÇAMENTO!C43</f>
        <v>BANHEIRO QUÍMICO 110 X 120 X 230 CM COM MANUTENÇÃO</v>
      </c>
      <c r="D48" s="21" t="str">
        <f>ORÇAMENTO!D43</f>
        <v>MÊS</v>
      </c>
      <c r="E48" s="175"/>
      <c r="F48" s="176">
        <f>ORÇAMENTO!E43</f>
        <v>12</v>
      </c>
    </row>
    <row r="49" spans="1:6" s="6" customFormat="1" ht="15.75">
      <c r="A49" s="174" t="str">
        <f>IF(ORÇAMENTO!A44="","",ORÇAMENTO!A44)</f>
        <v>1.10</v>
      </c>
      <c r="B49" s="142" t="str">
        <f>ORÇAMENTO!B44</f>
        <v>ED-50273</v>
      </c>
      <c r="C49" s="22" t="str">
        <f>ORÇAMENTO!C44</f>
        <v>LOCAÇÃO DA OBRA (GABARITO)</v>
      </c>
      <c r="D49" s="21" t="str">
        <f>ORÇAMENTO!D44</f>
        <v>M2</v>
      </c>
      <c r="E49" s="175"/>
      <c r="F49" s="176">
        <f>ORÇAMENTO!E44</f>
        <v>1297.67</v>
      </c>
    </row>
    <row r="50" spans="1:6" s="6" customFormat="1" ht="15.75">
      <c r="A50" s="174" t="e">
        <f>IF(ORÇAMENTO!#REF!="","",ORÇAMENTO!#REF!)</f>
        <v>#REF!</v>
      </c>
      <c r="B50" s="142" t="e">
        <f>ORÇAMENTO!#REF!</f>
        <v>#REF!</v>
      </c>
      <c r="C50" s="22" t="e">
        <f>ORÇAMENTO!#REF!</f>
        <v>#REF!</v>
      </c>
      <c r="D50" s="21" t="e">
        <f>ORÇAMENTO!#REF!</f>
        <v>#REF!</v>
      </c>
      <c r="E50" s="175"/>
      <c r="F50" s="176" t="e">
        <f>ORÇAMENTO!#REF!</f>
        <v>#REF!</v>
      </c>
    </row>
    <row r="51" spans="1:6" s="6" customFormat="1" ht="15.75">
      <c r="A51" s="174" t="e">
        <f>IF(ORÇAMENTO!#REF!="","",ORÇAMENTO!#REF!)</f>
        <v>#REF!</v>
      </c>
      <c r="B51" s="142" t="e">
        <f>ORÇAMENTO!#REF!</f>
        <v>#REF!</v>
      </c>
      <c r="C51" s="22" t="e">
        <f>ORÇAMENTO!#REF!</f>
        <v>#REF!</v>
      </c>
      <c r="D51" s="21" t="e">
        <f>ORÇAMENTO!#REF!</f>
        <v>#REF!</v>
      </c>
      <c r="E51" s="175"/>
      <c r="F51" s="176" t="e">
        <f>ORÇAMENTO!#REF!</f>
        <v>#REF!</v>
      </c>
    </row>
    <row r="52" spans="1:6" ht="5.0999999999999996" customHeight="1">
      <c r="A52" s="48"/>
      <c r="B52" s="49"/>
      <c r="C52" s="50"/>
      <c r="D52" s="49"/>
      <c r="E52" s="51"/>
      <c r="F52" s="52"/>
    </row>
    <row r="53" spans="1:6" ht="5.0999999999999996" customHeight="1">
      <c r="A53" s="63"/>
      <c r="B53" s="64"/>
      <c r="C53" s="64"/>
      <c r="D53" s="65"/>
      <c r="E53" s="69"/>
      <c r="F53" s="74"/>
    </row>
    <row r="54" spans="1:6" s="6" customFormat="1" ht="15.75">
      <c r="A54" s="168">
        <f>ORÇAMENTO!A47</f>
        <v>2</v>
      </c>
      <c r="B54" s="169"/>
      <c r="C54" s="170" t="str">
        <f>ORÇAMENTO!C47</f>
        <v>ADMINISTRAÇÃO LOCAL</v>
      </c>
      <c r="D54" s="171"/>
      <c r="E54" s="172"/>
      <c r="F54" s="173"/>
    </row>
    <row r="55" spans="1:6" s="6" customFormat="1" ht="15.75">
      <c r="A55" s="174" t="e">
        <f>IF(ORÇAMENTO!#REF!="","",ORÇAMENTO!#REF!)</f>
        <v>#REF!</v>
      </c>
      <c r="B55" s="142" t="e">
        <f>ORÇAMENTO!#REF!</f>
        <v>#REF!</v>
      </c>
      <c r="C55" s="22" t="e">
        <f>ORÇAMENTO!#REF!</f>
        <v>#REF!</v>
      </c>
      <c r="D55" s="21" t="e">
        <f>ORÇAMENTO!#REF!</f>
        <v>#REF!</v>
      </c>
      <c r="E55" s="175"/>
      <c r="F55" s="176" t="e">
        <f>ORÇAMENTO!#REF!</f>
        <v>#REF!</v>
      </c>
    </row>
    <row r="56" spans="1:6" s="6" customFormat="1" ht="15.75">
      <c r="A56" s="174" t="e">
        <f>IF(ORÇAMENTO!#REF!="","",ORÇAMENTO!#REF!)</f>
        <v>#REF!</v>
      </c>
      <c r="B56" s="142" t="e">
        <f>ORÇAMENTO!#REF!</f>
        <v>#REF!</v>
      </c>
      <c r="C56" s="22" t="e">
        <f>ORÇAMENTO!#REF!</f>
        <v>#REF!</v>
      </c>
      <c r="D56" s="21" t="e">
        <f>ORÇAMENTO!#REF!</f>
        <v>#REF!</v>
      </c>
      <c r="E56" s="175"/>
      <c r="F56" s="176" t="e">
        <f>ORÇAMENTO!#REF!</f>
        <v>#REF!</v>
      </c>
    </row>
    <row r="57" spans="1:6" s="6" customFormat="1" ht="31.5">
      <c r="A57" s="174" t="str">
        <f>IF(ORÇAMENTO!A48="","",ORÇAMENTO!A48)</f>
        <v>2.1</v>
      </c>
      <c r="B57" s="142" t="str">
        <f>ORÇAMENTO!B48</f>
        <v>ED-21770</v>
      </c>
      <c r="C57" s="22" t="str">
        <f>ORÇAMENTO!C48</f>
        <v>ENGENHEIRO CIVIL DE OBRA PLENO COM ENCARGOS COMPLEMENTARES</v>
      </c>
      <c r="D57" s="21" t="str">
        <f>ORÇAMENTO!D48</f>
        <v>MÊS</v>
      </c>
      <c r="E57" s="175"/>
      <c r="F57" s="176">
        <f>ORÇAMENTO!E48</f>
        <v>3</v>
      </c>
    </row>
    <row r="58" spans="1:6" s="6" customFormat="1" ht="15.75">
      <c r="A58" s="174" t="str">
        <f>IF(ORÇAMENTO!A49="","",ORÇAMENTO!A49)</f>
        <v>2.2</v>
      </c>
      <c r="B58" s="142" t="str">
        <f>ORÇAMENTO!B49</f>
        <v>ED-21778</v>
      </c>
      <c r="C58" s="22" t="str">
        <f>ORÇAMENTO!C49</f>
        <v>MESTRE DE OBRAS COM ENCARGOS COMPLEMENTARES</v>
      </c>
      <c r="D58" s="21" t="str">
        <f>ORÇAMENTO!D49</f>
        <v>MÊS</v>
      </c>
      <c r="E58" s="175"/>
      <c r="F58" s="176">
        <f>ORÇAMENTO!E49</f>
        <v>6</v>
      </c>
    </row>
    <row r="59" spans="1:6" s="6" customFormat="1" ht="15.75">
      <c r="A59" s="174" t="str">
        <f>IF(ORÇAMENTO!A50="","",ORÇAMENTO!A50)</f>
        <v>2.3</v>
      </c>
      <c r="B59" s="142" t="str">
        <f>ORÇAMENTO!B50</f>
        <v>ED-21780</v>
      </c>
      <c r="C59" s="22" t="str">
        <f>ORÇAMENTO!C50</f>
        <v>VIGIA NOTURNO COM ENCARGOS COMPLEMENTARES</v>
      </c>
      <c r="D59" s="21" t="str">
        <f>ORÇAMENTO!D50</f>
        <v>MÊS</v>
      </c>
      <c r="E59" s="175"/>
      <c r="F59" s="176">
        <f>ORÇAMENTO!E50</f>
        <v>1</v>
      </c>
    </row>
    <row r="60" spans="1:6" ht="5.0999999999999996" customHeight="1">
      <c r="A60" s="48"/>
      <c r="B60" s="49"/>
      <c r="C60" s="50"/>
      <c r="D60" s="49"/>
      <c r="E60" s="51"/>
      <c r="F60" s="52"/>
    </row>
    <row r="61" spans="1:6" ht="5.0999999999999996" customHeight="1">
      <c r="A61" s="63"/>
      <c r="B61" s="64"/>
      <c r="C61" s="64"/>
      <c r="D61" s="65"/>
      <c r="E61" s="69"/>
      <c r="F61" s="74"/>
    </row>
    <row r="62" spans="1:6" s="6" customFormat="1" ht="31.5">
      <c r="A62" s="168">
        <f>ORÇAMENTO!A53</f>
        <v>3</v>
      </c>
      <c r="B62" s="169"/>
      <c r="C62" s="170" t="str">
        <f>ORÇAMENTO!C53</f>
        <v>CARGA, DESCARGA E TRANSPORTE / DEMOLIÇÃO E RETIRADAS</v>
      </c>
      <c r="D62" s="171"/>
      <c r="E62" s="172"/>
      <c r="F62" s="173"/>
    </row>
    <row r="63" spans="1:6" ht="31.5">
      <c r="A63" s="174" t="str">
        <f>IF(ORÇAMENTO!A54="","",ORÇAMENTO!A54)</f>
        <v>3.1</v>
      </c>
      <c r="B63" s="142" t="str">
        <f>ORÇAMENTO!B54</f>
        <v>ED-51131</v>
      </c>
      <c r="C63" s="22" t="str">
        <f>ORÇAMENTO!C54</f>
        <v>CARGA DE MATERIAL DE QUALQUER NATUREZA SOBRE CAMINHÃO - MANUAL</v>
      </c>
      <c r="D63" s="21" t="str">
        <f>ORÇAMENTO!D54</f>
        <v>M3</v>
      </c>
      <c r="E63" s="175"/>
      <c r="F63" s="176">
        <f>ORÇAMENTO!E54</f>
        <v>180</v>
      </c>
    </row>
    <row r="64" spans="1:6" ht="63">
      <c r="A64" s="174" t="str">
        <f>IF(ORÇAMENTO!A55="","",ORÇAMENTO!A55)</f>
        <v>3.2</v>
      </c>
      <c r="B64" s="142" t="str">
        <f>ORÇAMENTO!B55</f>
        <v>SINAPI 100977</v>
      </c>
      <c r="C64" s="22" t="str">
        <f>ORÇAMENTO!C55</f>
        <v>CARGA, MANOBRA E DESCARGA DE SOLOS E MATERIAIS GRANULARES EM CAMINHÃO BASCULANTE 6 M³ - CARGA COM ESCAVADEIRA HIDRÁULICA (CAÇAMBA DE 1,20 M³ / 155 HP) E DESCARGA LIVRE (UNIDADE: M3). AF_07/2020</v>
      </c>
      <c r="D64" s="21" t="str">
        <f>ORÇAMENTO!D55</f>
        <v>M3</v>
      </c>
      <c r="E64" s="175"/>
      <c r="F64" s="176">
        <f>ORÇAMENTO!E55</f>
        <v>222.88</v>
      </c>
    </row>
    <row r="65" spans="1:6" ht="63">
      <c r="A65" s="174" t="str">
        <f>IF(ORÇAMENTO!A56="","",ORÇAMENTO!A56)</f>
        <v>3.3</v>
      </c>
      <c r="B65" s="142" t="str">
        <f>ORÇAMENTO!B56</f>
        <v>SINAPI 100981</v>
      </c>
      <c r="C65" s="22" t="str">
        <f>ORÇAMENTO!C56</f>
        <v>CARGA, MANOBRA E DESCARGA DE ENTULHO EM CAMINHÃO BASCULANTE 6 M³ - CARGA COM ESCAVADEIRA HIDRÁULICA  (CAÇAMBA DE 0,80 M³ / 111 HP) E DESCARGA LIVRE (UNIDADE: M3). AF_07/2020</v>
      </c>
      <c r="D65" s="21" t="str">
        <f>ORÇAMENTO!D56</f>
        <v>M3</v>
      </c>
      <c r="E65" s="175"/>
      <c r="F65" s="176">
        <f>ORÇAMENTO!E56</f>
        <v>43.81</v>
      </c>
    </row>
    <row r="66" spans="1:6" ht="15.75">
      <c r="A66" s="174" t="str">
        <f>IF(ORÇAMENTO!A57="","",ORÇAMENTO!A57)</f>
        <v>3.4</v>
      </c>
      <c r="B66" s="142" t="str">
        <f>ORÇAMENTO!B57</f>
        <v>ED-51125</v>
      </c>
      <c r="C66" s="22" t="str">
        <f>ORÇAMENTO!C57</f>
        <v>TRANSPORTE DE MATERIAL DEMOLIDO EM CAÇAMBA</v>
      </c>
      <c r="D66" s="21" t="str">
        <f>ORÇAMENTO!D57</f>
        <v>M3</v>
      </c>
      <c r="E66" s="175"/>
      <c r="F66" s="176">
        <f>ORÇAMENTO!E57</f>
        <v>90</v>
      </c>
    </row>
    <row r="67" spans="1:6" ht="47.25">
      <c r="A67" s="174" t="str">
        <f>IF(ORÇAMENTO!A58="","",ORÇAMENTO!A58)</f>
        <v>3.5</v>
      </c>
      <c r="B67" s="142" t="str">
        <f>ORÇAMENTO!B58</f>
        <v>SINAPI 97914</v>
      </c>
      <c r="C67" s="22" t="str">
        <f>ORÇAMENTO!C58</f>
        <v>TRANSPORTE COM CAMINHÃO BASCULANTE DE 6 M³, EM VIA URBANA PAVIMENTADA, DMT ATÉ 30 KM (UNIDADE: M3XKM). AF_07/2020</v>
      </c>
      <c r="D67" s="21" t="str">
        <f>ORÇAMENTO!D58</f>
        <v>M3XKM</v>
      </c>
      <c r="E67" s="175"/>
      <c r="F67" s="176">
        <f>ORÇAMENTO!E58</f>
        <v>2228.73</v>
      </c>
    </row>
    <row r="68" spans="1:6" ht="47.25">
      <c r="A68" s="174" t="str">
        <f>IF(ORÇAMENTO!A59="","",ORÇAMENTO!A59)</f>
        <v>3.6</v>
      </c>
      <c r="B68" s="142" t="str">
        <f>ORÇAMENTO!B59</f>
        <v>SINAPI 97625</v>
      </c>
      <c r="C68" s="22" t="str">
        <f>ORÇAMENTO!C59</f>
        <v>DEMOLIÇÃO DE ALVENARIA PARA QUALQUER TIPO DE BLOCO, DE FORMA MECANIZADA, SEM REAPROVEITAMENTO. AF_12/2017</v>
      </c>
      <c r="D68" s="21" t="str">
        <f>ORÇAMENTO!D59</f>
        <v>M3</v>
      </c>
      <c r="E68" s="175"/>
      <c r="F68" s="176">
        <f>ORÇAMENTO!E59</f>
        <v>43.81</v>
      </c>
    </row>
    <row r="69" spans="1:6" ht="31.5">
      <c r="A69" s="174" t="str">
        <f>IF(ORÇAMENTO!A60="","",ORÇAMENTO!A60)</f>
        <v>3.7</v>
      </c>
      <c r="B69" s="142" t="str">
        <f>ORÇAMENTO!B60</f>
        <v>ED-48486</v>
      </c>
      <c r="C69" s="22" t="str">
        <f>ORÇAMENTO!C60</f>
        <v>DEMOLIÇÃO DE PASSEIO OU LAJE DE CONCRETO COM EQUIPAMENTO PNEUMÁTICO, INCLUSIVE AFASTAMENTO</v>
      </c>
      <c r="D69" s="21" t="str">
        <f>ORÇAMENTO!D60</f>
        <v>M2</v>
      </c>
      <c r="E69" s="175"/>
      <c r="F69" s="176">
        <f>ORÇAMENTO!E60</f>
        <v>268</v>
      </c>
    </row>
    <row r="70" spans="1:6" ht="5.0999999999999996" customHeight="1">
      <c r="A70" s="48"/>
      <c r="B70" s="49"/>
      <c r="C70" s="50"/>
      <c r="D70" s="49"/>
      <c r="E70" s="51"/>
      <c r="F70" s="52"/>
    </row>
    <row r="71" spans="1:6" ht="5.0999999999999996" customHeight="1">
      <c r="A71" s="63"/>
      <c r="B71" s="64"/>
      <c r="C71" s="64"/>
      <c r="D71" s="65"/>
      <c r="E71" s="69"/>
      <c r="F71" s="74"/>
    </row>
    <row r="72" spans="1:6" ht="15.75">
      <c r="A72" s="168">
        <f>ORÇAMENTO!A63</f>
        <v>4</v>
      </c>
      <c r="B72" s="169"/>
      <c r="C72" s="170" t="str">
        <f>ORÇAMENTO!C63</f>
        <v>INFRAESTRUTURA / TERRAPLANAGEM</v>
      </c>
      <c r="D72" s="171"/>
      <c r="E72" s="172"/>
      <c r="F72" s="173"/>
    </row>
    <row r="73" spans="1:6" ht="31.5">
      <c r="A73" s="174" t="str">
        <f>IF(ORÇAMENTO!A64="","",ORÇAMENTO!A64)</f>
        <v>4.1</v>
      </c>
      <c r="B73" s="142" t="str">
        <f>ORÇAMENTO!B64</f>
        <v>ED-51112</v>
      </c>
      <c r="C73" s="22" t="str">
        <f>ORÇAMENTO!C64</f>
        <v>ESCAVAÇÃO MECÂNICA DE VALAS COM DESCARGA LATERAL 1,50 M &lt; H &lt;= 3,00 M</v>
      </c>
      <c r="D73" s="21" t="str">
        <f>ORÇAMENTO!D64</f>
        <v>M3</v>
      </c>
      <c r="E73" s="175"/>
      <c r="F73" s="176">
        <f>ORÇAMENTO!E64</f>
        <v>143.94999999999999</v>
      </c>
    </row>
    <row r="74" spans="1:6" ht="31.5">
      <c r="A74" s="174" t="str">
        <f>IF(ORÇAMENTO!A65="","",ORÇAMENTO!A65)</f>
        <v>4.2</v>
      </c>
      <c r="B74" s="142" t="str">
        <f>ORÇAMENTO!B65</f>
        <v>ED-51107</v>
      </c>
      <c r="C74" s="22" t="str">
        <f>ORÇAMENTO!C65</f>
        <v>ESCAVAÇÃO MANUAL DE VALA COM PROFUNDIDADE MENOR OU IGUAL A 1,5M</v>
      </c>
      <c r="D74" s="21" t="str">
        <f>ORÇAMENTO!D65</f>
        <v>M3</v>
      </c>
      <c r="E74" s="175"/>
      <c r="F74" s="176">
        <f>ORÇAMENTO!E65</f>
        <v>140.33000000000001</v>
      </c>
    </row>
    <row r="75" spans="1:6" ht="15.75">
      <c r="A75" s="174" t="str">
        <f>IF(ORÇAMENTO!A66="","",ORÇAMENTO!A66)</f>
        <v>4.3</v>
      </c>
      <c r="B75" s="142" t="str">
        <f>ORÇAMENTO!B66</f>
        <v>ED-51093</v>
      </c>
      <c r="C75" s="22" t="str">
        <f>ORÇAMENTO!C66</f>
        <v>APILOAMENTO DO FUNDO DE VALAS COM SOQUETE</v>
      </c>
      <c r="D75" s="21" t="str">
        <f>ORÇAMENTO!D66</f>
        <v>M2</v>
      </c>
      <c r="E75" s="175"/>
      <c r="F75" s="176">
        <f>ORÇAMENTO!E66</f>
        <v>128.85</v>
      </c>
    </row>
    <row r="76" spans="1:6" ht="15.75">
      <c r="A76" s="174" t="e">
        <f>IF(ORÇAMENTO!#REF!="","",ORÇAMENTO!#REF!)</f>
        <v>#REF!</v>
      </c>
      <c r="B76" s="142" t="e">
        <f>ORÇAMENTO!#REF!</f>
        <v>#REF!</v>
      </c>
      <c r="C76" s="22" t="e">
        <f>ORÇAMENTO!#REF!</f>
        <v>#REF!</v>
      </c>
      <c r="D76" s="21" t="e">
        <f>ORÇAMENTO!#REF!</f>
        <v>#REF!</v>
      </c>
      <c r="E76" s="175"/>
      <c r="F76" s="176" t="e">
        <f>ORÇAMENTO!#REF!</f>
        <v>#REF!</v>
      </c>
    </row>
    <row r="77" spans="1:6" ht="15.75">
      <c r="A77" s="174" t="str">
        <f>IF(ORÇAMENTO!A67="","",ORÇAMENTO!A67)</f>
        <v>4.4</v>
      </c>
      <c r="B77" s="142" t="str">
        <f>ORÇAMENTO!B67</f>
        <v>ED-51120</v>
      </c>
      <c r="C77" s="22" t="str">
        <f>ORÇAMENTO!C67</f>
        <v>REATERRO MANUAL DE VALA</v>
      </c>
      <c r="D77" s="21" t="str">
        <f>ORÇAMENTO!D67</f>
        <v>M3</v>
      </c>
      <c r="E77" s="175"/>
      <c r="F77" s="176">
        <f>ORÇAMENTO!E67</f>
        <v>304.3</v>
      </c>
    </row>
    <row r="78" spans="1:6" ht="15.75">
      <c r="A78" s="174" t="str">
        <f>IF(ORÇAMENTO!A68="","",ORÇAMENTO!A68)</f>
        <v>4.5</v>
      </c>
      <c r="B78" s="142" t="str">
        <f>ORÇAMENTO!B68</f>
        <v>ED-49738</v>
      </c>
      <c r="C78" s="22" t="str">
        <f>ORÇAMENTO!C68</f>
        <v>CORTE E PREPARO DE CABEÇA DE ESTACAS</v>
      </c>
      <c r="D78" s="21" t="str">
        <f>ORÇAMENTO!D68</f>
        <v>UN</v>
      </c>
      <c r="E78" s="175"/>
      <c r="F78" s="176">
        <f>ORÇAMENTO!E68</f>
        <v>101</v>
      </c>
    </row>
    <row r="79" spans="1:6" ht="31.5">
      <c r="A79" s="174" t="str">
        <f>IF(ORÇAMENTO!A70="","",ORÇAMENTO!A70)</f>
        <v>4.7</v>
      </c>
      <c r="B79" s="142" t="str">
        <f>ORÇAMENTO!B70</f>
        <v>ED-49715</v>
      </c>
      <c r="C79" s="22" t="str">
        <f>ORÇAMENTO!C70</f>
        <v>EXECUÇÃO DE ESTACA TIPO HÉLICE CONTÍNUA D = 400 MM, EXCETO CONCRETO</v>
      </c>
      <c r="D79" s="21" t="str">
        <f>ORÇAMENTO!D70</f>
        <v>M</v>
      </c>
      <c r="E79" s="175"/>
      <c r="F79" s="176">
        <f>ORÇAMENTO!E70</f>
        <v>120</v>
      </c>
    </row>
    <row r="80" spans="1:6" ht="31.5">
      <c r="A80" s="174" t="str">
        <f>IF(ORÇAMENTO!A71="","",ORÇAMENTO!A71)</f>
        <v>4.8</v>
      </c>
      <c r="B80" s="142" t="str">
        <f>ORÇAMENTO!B71</f>
        <v>ED-49714</v>
      </c>
      <c r="C80" s="22" t="str">
        <f>ORÇAMENTO!C71</f>
        <v>MOBILIZAÇÃO E DESMOBILIZAÇÃO DE EQUIPAMENTO PARA ESTACA TIPO HÉLICE CONTÍNUA DMT DE 50,1 A 100 KM</v>
      </c>
      <c r="D80" s="21" t="str">
        <f>ORÇAMENTO!D71</f>
        <v>VB</v>
      </c>
      <c r="E80" s="175"/>
      <c r="F80" s="176">
        <f>ORÇAMENTO!E71</f>
        <v>1</v>
      </c>
    </row>
    <row r="81" spans="1:6" ht="47.25">
      <c r="A81" s="174" t="str">
        <f>IF(ORÇAMENTO!A72="","",ORÇAMENTO!A72)</f>
        <v>4.9</v>
      </c>
      <c r="B81" s="142" t="str">
        <f>ORÇAMENTO!B72</f>
        <v>ED-49806</v>
      </c>
      <c r="C81" s="22" t="str">
        <f>ORÇAMENTO!C72</f>
        <v>FORNECIMENTO DE CONCRETO ESTRUTURAL, USINADO BOMBEADO, COM FCK 30 MPA, INCLUSIVE LANÇAMENTO, ADENSAMENTO E ACABAMENTO (FUNDAÇÃO)</v>
      </c>
      <c r="D81" s="21" t="str">
        <f>ORÇAMENTO!D72</f>
        <v>M3</v>
      </c>
      <c r="E81" s="175"/>
      <c r="F81" s="176">
        <f>ORÇAMENTO!E72</f>
        <v>115.34</v>
      </c>
    </row>
    <row r="82" spans="1:6" ht="47.25">
      <c r="A82" s="174" t="str">
        <f>IF(ORÇAMENTO!A73="","",ORÇAMENTO!A73)</f>
        <v>4.10</v>
      </c>
      <c r="B82" s="142" t="str">
        <f>ORÇAMENTO!B73</f>
        <v>ED-49798</v>
      </c>
      <c r="C82" s="22" t="str">
        <f>ORÇAMENTO!C73</f>
        <v>FORNECIMENTO DE CONCRETO ESTRUTURAL, USINADO, COM FCK 25 MPA, INCLUSIVE LANÇAMENTO, ADENSAMENTO E ACABAMENTO (FUNDAÇÃO)</v>
      </c>
      <c r="D82" s="21" t="str">
        <f>ORÇAMENTO!D73</f>
        <v>M3</v>
      </c>
      <c r="E82" s="175"/>
      <c r="F82" s="176">
        <f>ORÇAMENTO!E73</f>
        <v>60.489999999999995</v>
      </c>
    </row>
    <row r="83" spans="1:6" ht="31.5">
      <c r="A83" s="174" t="str">
        <f>IF(ORÇAMENTO!A74="","",ORÇAMENTO!A74)</f>
        <v>4.11</v>
      </c>
      <c r="B83" s="142" t="str">
        <f>ORÇAMENTO!B74</f>
        <v>ED-49812</v>
      </c>
      <c r="C83" s="22" t="str">
        <f>ORÇAMENTO!C74</f>
        <v xml:space="preserve">LASTRO DE CONCRETO MAGRO, INCLUSIVE TRANSPORTE, LANÇAMENTO E ADENSAMENTO </v>
      </c>
      <c r="D83" s="21" t="str">
        <f>ORÇAMENTO!D74</f>
        <v>M3</v>
      </c>
      <c r="E83" s="175"/>
      <c r="F83" s="176">
        <f>ORÇAMENTO!E74</f>
        <v>6.4399999999999995</v>
      </c>
    </row>
    <row r="84" spans="1:6" ht="31.5">
      <c r="A84" s="174" t="str">
        <f>IF(ORÇAMENTO!A75="","",ORÇAMENTO!A75)</f>
        <v>4.12</v>
      </c>
      <c r="B84" s="142" t="str">
        <f>ORÇAMENTO!B75</f>
        <v>ED-49544</v>
      </c>
      <c r="C84" s="22" t="str">
        <f>ORÇAMENTO!C75</f>
        <v>ENSAIO DE CONCRETO: CURA, FACEAMENTO, RUPTURA, EMISSÃO DE CERTIFICADOS - ATE 6 UNIDADES</v>
      </c>
      <c r="D84" s="21" t="str">
        <f>ORÇAMENTO!D75</f>
        <v>UN</v>
      </c>
      <c r="E84" s="175"/>
      <c r="F84" s="176">
        <f>ORÇAMENTO!E75</f>
        <v>25</v>
      </c>
    </row>
    <row r="85" spans="1:6" ht="15.75">
      <c r="A85" s="174" t="str">
        <f>IF(ORÇAMENTO!A76="","",ORÇAMENTO!A76)</f>
        <v>4.13</v>
      </c>
      <c r="B85" s="142" t="str">
        <f>ORÇAMENTO!B76</f>
        <v>ED-48298</v>
      </c>
      <c r="C85" s="22" t="str">
        <f>ORÇAMENTO!C76</f>
        <v>CORTE, DOBRA E MONTAGEM DE AÇO CA-50/60</v>
      </c>
      <c r="D85" s="21" t="str">
        <f>ORÇAMENTO!D76</f>
        <v>KG</v>
      </c>
      <c r="E85" s="175"/>
      <c r="F85" s="176">
        <f>ORÇAMENTO!E76</f>
        <v>5915</v>
      </c>
    </row>
    <row r="86" spans="1:6" ht="31.5">
      <c r="A86" s="174" t="str">
        <f>IF(ORÇAMENTO!A77="","",ORÇAMENTO!A77)</f>
        <v>4.14</v>
      </c>
      <c r="B86" s="142" t="str">
        <f>ORÇAMENTO!B77</f>
        <v>ED-49643</v>
      </c>
      <c r="C86" s="22" t="str">
        <f>ORÇAMENTO!C77</f>
        <v>FORMA E DESFORMA DE TÁBUA E SARRAFO, REAPROVEITAMENTO (3X), EXCLUSIVE ESCORAMENTO</v>
      </c>
      <c r="D86" s="21" t="str">
        <f>ORÇAMENTO!D77</f>
        <v>M2</v>
      </c>
      <c r="E86" s="175"/>
      <c r="F86" s="176">
        <f>ORÇAMENTO!E77</f>
        <v>529.27</v>
      </c>
    </row>
    <row r="87" spans="1:6" ht="15.75">
      <c r="A87" s="174" t="str">
        <f>IF(ORÇAMENTO!A78="","",ORÇAMENTO!A78)</f>
        <v>4.15</v>
      </c>
      <c r="B87" s="142" t="str">
        <f>ORÇAMENTO!B78</f>
        <v>ED-50174</v>
      </c>
      <c r="C87" s="22" t="str">
        <f>ORÇAMENTO!C78</f>
        <v>PINTURA COM EMULSÃO ASFÁLTICA, DUAS (2) DEMÃOS</v>
      </c>
      <c r="D87" s="21" t="str">
        <f>ORÇAMENTO!D78</f>
        <v>M2</v>
      </c>
      <c r="E87" s="175"/>
      <c r="F87" s="176">
        <f>ORÇAMENTO!E78</f>
        <v>617.74</v>
      </c>
    </row>
    <row r="88" spans="1:6" ht="15.75">
      <c r="A88" s="174" t="e">
        <f>IF(ORÇAMENTO!#REF!="","",ORÇAMENTO!#REF!)</f>
        <v>#REF!</v>
      </c>
      <c r="B88" s="142" t="e">
        <f>ORÇAMENTO!#REF!</f>
        <v>#REF!</v>
      </c>
      <c r="C88" s="22" t="e">
        <f>ORÇAMENTO!#REF!</f>
        <v>#REF!</v>
      </c>
      <c r="D88" s="21" t="e">
        <f>ORÇAMENTO!#REF!</f>
        <v>#REF!</v>
      </c>
      <c r="E88" s="175"/>
      <c r="F88" s="176" t="e">
        <f>ORÇAMENTO!#REF!</f>
        <v>#REF!</v>
      </c>
    </row>
    <row r="89" spans="1:6" ht="15.75">
      <c r="A89" s="174" t="e">
        <f>IF(ORÇAMENTO!#REF!="","",ORÇAMENTO!#REF!)</f>
        <v>#REF!</v>
      </c>
      <c r="B89" s="142" t="e">
        <f>ORÇAMENTO!#REF!</f>
        <v>#REF!</v>
      </c>
      <c r="C89" s="22" t="e">
        <f>ORÇAMENTO!#REF!</f>
        <v>#REF!</v>
      </c>
      <c r="D89" s="21" t="e">
        <f>ORÇAMENTO!#REF!</f>
        <v>#REF!</v>
      </c>
      <c r="E89" s="175"/>
      <c r="F89" s="176" t="e">
        <f>ORÇAMENTO!#REF!</f>
        <v>#REF!</v>
      </c>
    </row>
    <row r="90" spans="1:6" ht="5.0999999999999996" customHeight="1">
      <c r="A90" s="53"/>
      <c r="B90" s="49"/>
      <c r="C90" s="50"/>
      <c r="D90" s="49"/>
      <c r="E90" s="51"/>
      <c r="F90" s="52"/>
    </row>
    <row r="91" spans="1:6" ht="5.0999999999999996" customHeight="1">
      <c r="A91" s="63"/>
      <c r="B91" s="64"/>
      <c r="C91" s="64"/>
      <c r="D91" s="65"/>
      <c r="E91" s="69"/>
      <c r="F91" s="74"/>
    </row>
    <row r="92" spans="1:6" ht="15.75">
      <c r="A92" s="168">
        <f>ORÇAMENTO!A81</f>
        <v>5</v>
      </c>
      <c r="B92" s="169"/>
      <c r="C92" s="170" t="str">
        <f>ORÇAMENTO!C81</f>
        <v>ESTRUTURA</v>
      </c>
      <c r="D92" s="171"/>
      <c r="E92" s="172"/>
      <c r="F92" s="173"/>
    </row>
    <row r="93" spans="1:6" ht="15.75">
      <c r="A93" s="174" t="str">
        <f>IF(ORÇAMENTO!A82="","",ORÇAMENTO!A82)</f>
        <v>5.1</v>
      </c>
      <c r="B93" s="142" t="str">
        <f>ORÇAMENTO!B82</f>
        <v>ED-48298</v>
      </c>
      <c r="C93" s="22" t="str">
        <f>ORÇAMENTO!C82</f>
        <v>CORTE, DOBRA E MONTAGEM DE AÇO CA-50/60</v>
      </c>
      <c r="D93" s="21" t="str">
        <f>ORÇAMENTO!D82</f>
        <v>KG</v>
      </c>
      <c r="E93" s="175"/>
      <c r="F93" s="176">
        <f>ORÇAMENTO!E82</f>
        <v>5592</v>
      </c>
    </row>
    <row r="94" spans="1:6" ht="31.5">
      <c r="A94" s="174" t="str">
        <f>IF(ORÇAMENTO!A83="","",ORÇAMENTO!A83)</f>
        <v>5.2</v>
      </c>
      <c r="B94" s="142" t="str">
        <f>ORÇAMENTO!B83</f>
        <v>ED-49643</v>
      </c>
      <c r="C94" s="22" t="str">
        <f>ORÇAMENTO!C83</f>
        <v>FORMA E DESFORMA DE TÁBUA E SARRAFO, REAPROVEITAMENTO (3X), EXCLUSIVE ESCORAMENTO</v>
      </c>
      <c r="D94" s="21" t="str">
        <f>ORÇAMENTO!D83</f>
        <v>M2</v>
      </c>
      <c r="E94" s="175"/>
      <c r="F94" s="176">
        <f>ORÇAMENTO!E83</f>
        <v>1033.6500000000001</v>
      </c>
    </row>
    <row r="95" spans="1:6" ht="47.25">
      <c r="A95" s="174" t="str">
        <f>IF(ORÇAMENTO!A84="","",ORÇAMENTO!A84)</f>
        <v>5.3</v>
      </c>
      <c r="B95" s="142" t="str">
        <f>ORÇAMENTO!B84</f>
        <v>ED-49630</v>
      </c>
      <c r="C95" s="22" t="str">
        <f>ORÇAMENTO!C84</f>
        <v>FORNECIMENTO DE CONCRETO ESTRUTURAL, USINADO, COM FCK 25 MPA, INCLUSIVE LANÇAMENTO, ADENSAMENTO E ACABAMENTO</v>
      </c>
      <c r="D95" s="21" t="str">
        <f>ORÇAMENTO!D84</f>
        <v>M3</v>
      </c>
      <c r="E95" s="175"/>
      <c r="F95" s="176">
        <f>ORÇAMENTO!E84</f>
        <v>44.21</v>
      </c>
    </row>
    <row r="96" spans="1:6" ht="47.25">
      <c r="A96" s="174" t="str">
        <f>IF(ORÇAMENTO!A85="","",ORÇAMENTO!A85)</f>
        <v>5.4</v>
      </c>
      <c r="B96" s="142" t="str">
        <f>ORÇAMENTO!B85</f>
        <v>ED-49619</v>
      </c>
      <c r="C96" s="22" t="str">
        <f>ORÇAMENTO!C85</f>
        <v>FORNECIMENTO DE CONCRETO ESTRUTURAL, PREPARADO EM OBRA, COM FCK 25 MPA, INCLUSIVE LANÇAMENTO, ADENSAMENTO E ACABAMENTO</v>
      </c>
      <c r="D96" s="21" t="str">
        <f>ORÇAMENTO!D85</f>
        <v>M3</v>
      </c>
      <c r="E96" s="175"/>
      <c r="F96" s="176">
        <f>ORÇAMENTO!E85</f>
        <v>15.69</v>
      </c>
    </row>
    <row r="97" spans="1:6" ht="31.5">
      <c r="A97" s="174" t="str">
        <f>IF(ORÇAMENTO!A86="","",ORÇAMENTO!A86)</f>
        <v>5.5</v>
      </c>
      <c r="B97" s="142" t="str">
        <f>ORÇAMENTO!B86</f>
        <v>ED-49544</v>
      </c>
      <c r="C97" s="22" t="str">
        <f>ORÇAMENTO!C86</f>
        <v>ENSAIO DE CONCRETO: CURA, FACEAMENTO, RUPTURA, EMISSÃO DE CERTIFICADOS - ATE 6 UNIDADES</v>
      </c>
      <c r="D97" s="21" t="str">
        <f>ORÇAMENTO!D86</f>
        <v>UN</v>
      </c>
      <c r="E97" s="175"/>
      <c r="F97" s="176">
        <f>ORÇAMENTO!E86</f>
        <v>9</v>
      </c>
    </row>
    <row r="98" spans="1:6" ht="47.25">
      <c r="A98" s="174" t="str">
        <f>IF(ORÇAMENTO!A87="","",ORÇAMENTO!A87)</f>
        <v>5.6</v>
      </c>
      <c r="B98" s="142" t="str">
        <f>ORÇAMENTO!B87</f>
        <v>ED-19634</v>
      </c>
      <c r="C98" s="22" t="str">
        <f>ORÇAMENTO!C87</f>
        <v>ESCORAMENTO METÁLICO PARA LAJE E VIGA EM CONCRETO ARMADO, TIPO "B", ALTURA DE (311 ATÉ 450)CM, INCLUSIVE DESCARGA, MONTAGEM, DESMONTAGEM E CARGA</v>
      </c>
      <c r="D98" s="21" t="str">
        <f>ORÇAMENTO!D87</f>
        <v>M2XMÊS</v>
      </c>
      <c r="E98" s="175"/>
      <c r="F98" s="176">
        <f>ORÇAMENTO!E87</f>
        <v>674.53</v>
      </c>
    </row>
    <row r="99" spans="1:6" ht="15.75">
      <c r="A99" s="174" t="str">
        <f>IF(ORÇAMENTO!A88="","",ORÇAMENTO!A88)</f>
        <v/>
      </c>
      <c r="B99" s="142">
        <f>ORÇAMENTO!B88</f>
        <v>0</v>
      </c>
      <c r="C99" s="22" t="str">
        <f>ORÇAMENTO!C88</f>
        <v>TOTAL ITEM 5</v>
      </c>
      <c r="D99" s="21">
        <f>ORÇAMENTO!D88</f>
        <v>0</v>
      </c>
      <c r="E99" s="175"/>
      <c r="F99" s="176">
        <f>ORÇAMENTO!E88</f>
        <v>0</v>
      </c>
    </row>
    <row r="100" spans="1:6" ht="15.75">
      <c r="A100" s="174" t="e">
        <f>IF(ORÇAMENTO!#REF!="","",ORÇAMENTO!#REF!)</f>
        <v>#REF!</v>
      </c>
      <c r="B100" s="142" t="e">
        <f>ORÇAMENTO!#REF!</f>
        <v>#REF!</v>
      </c>
      <c r="C100" s="22" t="e">
        <f>ORÇAMENTO!#REF!</f>
        <v>#REF!</v>
      </c>
      <c r="D100" s="21" t="e">
        <f>ORÇAMENTO!#REF!</f>
        <v>#REF!</v>
      </c>
      <c r="E100" s="175"/>
      <c r="F100" s="176" t="e">
        <f>ORÇAMENTO!#REF!</f>
        <v>#REF!</v>
      </c>
    </row>
    <row r="101" spans="1:6" s="71" customFormat="1" ht="5.0999999999999996" customHeight="1">
      <c r="A101" s="48"/>
      <c r="B101" s="49"/>
      <c r="C101" s="50"/>
      <c r="D101" s="49"/>
      <c r="E101" s="51"/>
      <c r="F101" s="52"/>
    </row>
    <row r="102" spans="1:6" s="71" customFormat="1" ht="5.0999999999999996" customHeight="1">
      <c r="A102" s="63"/>
      <c r="B102" s="64"/>
      <c r="C102" s="64"/>
      <c r="D102" s="65"/>
      <c r="E102" s="69"/>
      <c r="F102" s="74"/>
    </row>
    <row r="103" spans="1:6" s="71" customFormat="1" ht="15.75">
      <c r="A103" s="168">
        <f>ORÇAMENTO!A90</f>
        <v>6</v>
      </c>
      <c r="B103" s="169"/>
      <c r="C103" s="170" t="str">
        <f>ORÇAMENTO!C90</f>
        <v>MUROS DE ARRIMO</v>
      </c>
      <c r="D103" s="171"/>
      <c r="E103" s="172"/>
      <c r="F103" s="173"/>
    </row>
    <row r="104" spans="1:6" ht="15.75">
      <c r="A104" s="174" t="e">
        <f>IF(ORÇAMENTO!#REF!="","",ORÇAMENTO!#REF!)</f>
        <v>#REF!</v>
      </c>
      <c r="B104" s="142" t="e">
        <f>ORÇAMENTO!#REF!</f>
        <v>#REF!</v>
      </c>
      <c r="C104" s="22" t="e">
        <f>ORÇAMENTO!#REF!</f>
        <v>#REF!</v>
      </c>
      <c r="D104" s="21" t="e">
        <f>ORÇAMENTO!#REF!</f>
        <v>#REF!</v>
      </c>
      <c r="E104" s="175"/>
      <c r="F104" s="176" t="e">
        <f>ORÇAMENTO!#REF!</f>
        <v>#REF!</v>
      </c>
    </row>
    <row r="105" spans="1:6" ht="15.75">
      <c r="A105" s="174" t="e">
        <f>IF(ORÇAMENTO!#REF!="","",ORÇAMENTO!#REF!)</f>
        <v>#REF!</v>
      </c>
      <c r="B105" s="142" t="e">
        <f>ORÇAMENTO!#REF!</f>
        <v>#REF!</v>
      </c>
      <c r="C105" s="22" t="e">
        <f>ORÇAMENTO!#REF!</f>
        <v>#REF!</v>
      </c>
      <c r="D105" s="21" t="e">
        <f>ORÇAMENTO!#REF!</f>
        <v>#REF!</v>
      </c>
      <c r="E105" s="175"/>
      <c r="F105" s="176" t="e">
        <f>ORÇAMENTO!#REF!</f>
        <v>#REF!</v>
      </c>
    </row>
    <row r="106" spans="1:6" ht="15.75">
      <c r="A106" s="174" t="e">
        <f>IF(ORÇAMENTO!#REF!="","",ORÇAMENTO!#REF!)</f>
        <v>#REF!</v>
      </c>
      <c r="B106" s="142" t="e">
        <f>ORÇAMENTO!#REF!</f>
        <v>#REF!</v>
      </c>
      <c r="C106" s="22" t="e">
        <f>ORÇAMENTO!#REF!</f>
        <v>#REF!</v>
      </c>
      <c r="D106" s="21" t="e">
        <f>ORÇAMENTO!#REF!</f>
        <v>#REF!</v>
      </c>
      <c r="E106" s="175"/>
      <c r="F106" s="176" t="e">
        <f>ORÇAMENTO!#REF!</f>
        <v>#REF!</v>
      </c>
    </row>
    <row r="107" spans="1:6" ht="15.75">
      <c r="A107" s="174" t="e">
        <f>IF(ORÇAMENTO!#REF!="","",ORÇAMENTO!#REF!)</f>
        <v>#REF!</v>
      </c>
      <c r="B107" s="142" t="e">
        <f>ORÇAMENTO!#REF!</f>
        <v>#REF!</v>
      </c>
      <c r="C107" s="22" t="e">
        <f>ORÇAMENTO!#REF!</f>
        <v>#REF!</v>
      </c>
      <c r="D107" s="21" t="e">
        <f>ORÇAMENTO!#REF!</f>
        <v>#REF!</v>
      </c>
      <c r="E107" s="175"/>
      <c r="F107" s="176" t="e">
        <f>ORÇAMENTO!#REF!</f>
        <v>#REF!</v>
      </c>
    </row>
    <row r="108" spans="1:6" ht="15.75">
      <c r="A108" s="174" t="e">
        <f>IF(ORÇAMENTO!#REF!="","",ORÇAMENTO!#REF!)</f>
        <v>#REF!</v>
      </c>
      <c r="B108" s="142" t="e">
        <f>ORÇAMENTO!#REF!</f>
        <v>#REF!</v>
      </c>
      <c r="C108" s="22" t="e">
        <f>ORÇAMENTO!#REF!</f>
        <v>#REF!</v>
      </c>
      <c r="D108" s="21" t="e">
        <f>ORÇAMENTO!#REF!</f>
        <v>#REF!</v>
      </c>
      <c r="E108" s="175"/>
      <c r="F108" s="176" t="e">
        <f>ORÇAMENTO!#REF!</f>
        <v>#REF!</v>
      </c>
    </row>
    <row r="109" spans="1:6" ht="15.75">
      <c r="A109" s="174" t="e">
        <f>IF(ORÇAMENTO!#REF!="","",ORÇAMENTO!#REF!)</f>
        <v>#REF!</v>
      </c>
      <c r="B109" s="142" t="e">
        <f>ORÇAMENTO!#REF!</f>
        <v>#REF!</v>
      </c>
      <c r="C109" s="22" t="e">
        <f>ORÇAMENTO!#REF!</f>
        <v>#REF!</v>
      </c>
      <c r="D109" s="21" t="e">
        <f>ORÇAMENTO!#REF!</f>
        <v>#REF!</v>
      </c>
      <c r="E109" s="175"/>
      <c r="F109" s="176" t="e">
        <f>ORÇAMENTO!#REF!</f>
        <v>#REF!</v>
      </c>
    </row>
    <row r="110" spans="1:6" ht="15.75">
      <c r="A110" s="174" t="e">
        <f>IF(ORÇAMENTO!#REF!="","",ORÇAMENTO!#REF!)</f>
        <v>#REF!</v>
      </c>
      <c r="B110" s="142" t="e">
        <f>ORÇAMENTO!#REF!</f>
        <v>#REF!</v>
      </c>
      <c r="C110" s="22" t="e">
        <f>ORÇAMENTO!#REF!</f>
        <v>#REF!</v>
      </c>
      <c r="D110" s="21" t="e">
        <f>ORÇAMENTO!#REF!</f>
        <v>#REF!</v>
      </c>
      <c r="E110" s="175"/>
      <c r="F110" s="176" t="e">
        <f>ORÇAMENTO!#REF!</f>
        <v>#REF!</v>
      </c>
    </row>
    <row r="111" spans="1:6" ht="15.75">
      <c r="A111" s="174" t="str">
        <f>IF(ORÇAMENTO!A91="","",ORÇAMENTO!A91)</f>
        <v>6.1</v>
      </c>
      <c r="B111" s="142" t="str">
        <f>ORÇAMENTO!B91</f>
        <v>ED-48298</v>
      </c>
      <c r="C111" s="22" t="str">
        <f>ORÇAMENTO!C91</f>
        <v>CORTE, DOBRA E MONTAGEM DE AÇO CA-50/60</v>
      </c>
      <c r="D111" s="21" t="str">
        <f>ORÇAMENTO!D91</f>
        <v>KG</v>
      </c>
      <c r="E111" s="175"/>
      <c r="F111" s="176">
        <f>ORÇAMENTO!E91</f>
        <v>5037.92</v>
      </c>
    </row>
    <row r="112" spans="1:6" ht="15.75">
      <c r="A112" s="174" t="e">
        <f>IF(ORÇAMENTO!#REF!="","",ORÇAMENTO!#REF!)</f>
        <v>#REF!</v>
      </c>
      <c r="B112" s="142" t="e">
        <f>ORÇAMENTO!#REF!</f>
        <v>#REF!</v>
      </c>
      <c r="C112" s="22" t="e">
        <f>ORÇAMENTO!#REF!</f>
        <v>#REF!</v>
      </c>
      <c r="D112" s="21" t="e">
        <f>ORÇAMENTO!#REF!</f>
        <v>#REF!</v>
      </c>
      <c r="E112" s="175"/>
      <c r="F112" s="176" t="e">
        <f>ORÇAMENTO!#REF!</f>
        <v>#REF!</v>
      </c>
    </row>
    <row r="113" spans="1:6" ht="15.75">
      <c r="A113" s="174" t="e">
        <f>IF(ORÇAMENTO!#REF!="","",ORÇAMENTO!#REF!)</f>
        <v>#REF!</v>
      </c>
      <c r="B113" s="142" t="e">
        <f>ORÇAMENTO!#REF!</f>
        <v>#REF!</v>
      </c>
      <c r="C113" s="22" t="e">
        <f>ORÇAMENTO!#REF!</f>
        <v>#REF!</v>
      </c>
      <c r="D113" s="21" t="e">
        <f>ORÇAMENTO!#REF!</f>
        <v>#REF!</v>
      </c>
      <c r="E113" s="175"/>
      <c r="F113" s="176" t="e">
        <f>ORÇAMENTO!#REF!</f>
        <v>#REF!</v>
      </c>
    </row>
    <row r="114" spans="1:6" ht="15.75">
      <c r="A114" s="174" t="e">
        <f>IF(ORÇAMENTO!#REF!="","",ORÇAMENTO!#REF!)</f>
        <v>#REF!</v>
      </c>
      <c r="B114" s="142" t="e">
        <f>ORÇAMENTO!#REF!</f>
        <v>#REF!</v>
      </c>
      <c r="C114" s="22" t="e">
        <f>ORÇAMENTO!#REF!</f>
        <v>#REF!</v>
      </c>
      <c r="D114" s="21" t="e">
        <f>ORÇAMENTO!#REF!</f>
        <v>#REF!</v>
      </c>
      <c r="E114" s="175"/>
      <c r="F114" s="176" t="e">
        <f>ORÇAMENTO!#REF!</f>
        <v>#REF!</v>
      </c>
    </row>
    <row r="115" spans="1:6" ht="15.75">
      <c r="A115" s="174" t="e">
        <f>IF(ORÇAMENTO!#REF!="","",ORÇAMENTO!#REF!)</f>
        <v>#REF!</v>
      </c>
      <c r="B115" s="142" t="e">
        <f>ORÇAMENTO!#REF!</f>
        <v>#REF!</v>
      </c>
      <c r="C115" s="22" t="e">
        <f>ORÇAMENTO!#REF!</f>
        <v>#REF!</v>
      </c>
      <c r="D115" s="21" t="e">
        <f>ORÇAMENTO!#REF!</f>
        <v>#REF!</v>
      </c>
      <c r="E115" s="175"/>
      <c r="F115" s="176" t="e">
        <f>ORÇAMENTO!#REF!</f>
        <v>#REF!</v>
      </c>
    </row>
    <row r="116" spans="1:6" ht="15.75">
      <c r="A116" s="174" t="e">
        <f>IF(ORÇAMENTO!#REF!="","",ORÇAMENTO!#REF!)</f>
        <v>#REF!</v>
      </c>
      <c r="B116" s="142" t="e">
        <f>ORÇAMENTO!#REF!</f>
        <v>#REF!</v>
      </c>
      <c r="C116" s="22" t="e">
        <f>ORÇAMENTO!#REF!</f>
        <v>#REF!</v>
      </c>
      <c r="D116" s="21" t="e">
        <f>ORÇAMENTO!#REF!</f>
        <v>#REF!</v>
      </c>
      <c r="E116" s="175"/>
      <c r="F116" s="176" t="e">
        <f>ORÇAMENTO!#REF!</f>
        <v>#REF!</v>
      </c>
    </row>
    <row r="117" spans="1:6" ht="15.75">
      <c r="A117" s="174" t="e">
        <f>IF(ORÇAMENTO!#REF!="","",ORÇAMENTO!#REF!)</f>
        <v>#REF!</v>
      </c>
      <c r="B117" s="142" t="e">
        <f>ORÇAMENTO!#REF!</f>
        <v>#REF!</v>
      </c>
      <c r="C117" s="22" t="e">
        <f>ORÇAMENTO!#REF!</f>
        <v>#REF!</v>
      </c>
      <c r="D117" s="21" t="e">
        <f>ORÇAMENTO!#REF!</f>
        <v>#REF!</v>
      </c>
      <c r="E117" s="175"/>
      <c r="F117" s="176" t="e">
        <f>ORÇAMENTO!#REF!</f>
        <v>#REF!</v>
      </c>
    </row>
    <row r="118" spans="1:6" ht="15.75">
      <c r="A118" s="174" t="e">
        <f>IF(ORÇAMENTO!#REF!="","",ORÇAMENTO!#REF!)</f>
        <v>#REF!</v>
      </c>
      <c r="B118" s="142" t="e">
        <f>ORÇAMENTO!#REF!</f>
        <v>#REF!</v>
      </c>
      <c r="C118" s="22" t="e">
        <f>ORÇAMENTO!#REF!</f>
        <v>#REF!</v>
      </c>
      <c r="D118" s="21" t="e">
        <f>ORÇAMENTO!#REF!</f>
        <v>#REF!</v>
      </c>
      <c r="E118" s="175"/>
      <c r="F118" s="176" t="e">
        <f>ORÇAMENTO!#REF!</f>
        <v>#REF!</v>
      </c>
    </row>
    <row r="119" spans="1:6" ht="15.75">
      <c r="A119" s="174" t="e">
        <f>IF(ORÇAMENTO!#REF!="","",ORÇAMENTO!#REF!)</f>
        <v>#REF!</v>
      </c>
      <c r="B119" s="142" t="e">
        <f>ORÇAMENTO!#REF!</f>
        <v>#REF!</v>
      </c>
      <c r="C119" s="22" t="e">
        <f>ORÇAMENTO!#REF!</f>
        <v>#REF!</v>
      </c>
      <c r="D119" s="21" t="e">
        <f>ORÇAMENTO!#REF!</f>
        <v>#REF!</v>
      </c>
      <c r="E119" s="175"/>
      <c r="F119" s="176" t="e">
        <f>ORÇAMENTO!#REF!</f>
        <v>#REF!</v>
      </c>
    </row>
    <row r="120" spans="1:6" ht="15.75">
      <c r="A120" s="174" t="e">
        <f>IF(ORÇAMENTO!#REF!="","",ORÇAMENTO!#REF!)</f>
        <v>#REF!</v>
      </c>
      <c r="B120" s="142" t="e">
        <f>ORÇAMENTO!#REF!</f>
        <v>#REF!</v>
      </c>
      <c r="C120" s="22" t="e">
        <f>ORÇAMENTO!#REF!</f>
        <v>#REF!</v>
      </c>
      <c r="D120" s="21" t="e">
        <f>ORÇAMENTO!#REF!</f>
        <v>#REF!</v>
      </c>
      <c r="E120" s="175"/>
      <c r="F120" s="176" t="e">
        <f>ORÇAMENTO!#REF!</f>
        <v>#REF!</v>
      </c>
    </row>
    <row r="121" spans="1:6" ht="15.75">
      <c r="A121" s="174" t="e">
        <f>IF(ORÇAMENTO!#REF!="","",ORÇAMENTO!#REF!)</f>
        <v>#REF!</v>
      </c>
      <c r="B121" s="142" t="e">
        <f>ORÇAMENTO!#REF!</f>
        <v>#REF!</v>
      </c>
      <c r="C121" s="22" t="e">
        <f>ORÇAMENTO!#REF!</f>
        <v>#REF!</v>
      </c>
      <c r="D121" s="21" t="e">
        <f>ORÇAMENTO!#REF!</f>
        <v>#REF!</v>
      </c>
      <c r="E121" s="175"/>
      <c r="F121" s="176" t="e">
        <f>ORÇAMENTO!#REF!</f>
        <v>#REF!</v>
      </c>
    </row>
    <row r="122" spans="1:6" ht="31.5">
      <c r="A122" s="174" t="str">
        <f>IF(ORÇAMENTO!A92="","",ORÇAMENTO!A92)</f>
        <v>6.2</v>
      </c>
      <c r="B122" s="142" t="str">
        <f>ORÇAMENTO!B92</f>
        <v>ED-49643</v>
      </c>
      <c r="C122" s="22" t="str">
        <f>ORÇAMENTO!C92</f>
        <v>FORMA E DESFORMA DE TÁBUA E SARRAFO, REAPROVEITAMENTO (3X), EXCLUSIVE ESCORAMENTO</v>
      </c>
      <c r="D122" s="21" t="str">
        <f>ORÇAMENTO!D92</f>
        <v>M2</v>
      </c>
      <c r="E122" s="175"/>
      <c r="F122" s="176">
        <f>ORÇAMENTO!E92</f>
        <v>315.15999999999997</v>
      </c>
    </row>
    <row r="123" spans="1:6" ht="15.75">
      <c r="A123" s="174" t="e">
        <f>IF(ORÇAMENTO!#REF!="","",ORÇAMENTO!#REF!)</f>
        <v>#REF!</v>
      </c>
      <c r="B123" s="142" t="e">
        <f>ORÇAMENTO!#REF!</f>
        <v>#REF!</v>
      </c>
      <c r="C123" s="22" t="e">
        <f>ORÇAMENTO!#REF!</f>
        <v>#REF!</v>
      </c>
      <c r="D123" s="21" t="e">
        <f>ORÇAMENTO!#REF!</f>
        <v>#REF!</v>
      </c>
      <c r="E123" s="175"/>
      <c r="F123" s="176" t="e">
        <f>ORÇAMENTO!#REF!</f>
        <v>#REF!</v>
      </c>
    </row>
    <row r="124" spans="1:6" ht="15.75">
      <c r="A124" s="174" t="e">
        <f>IF(ORÇAMENTO!#REF!="","",ORÇAMENTO!#REF!)</f>
        <v>#REF!</v>
      </c>
      <c r="B124" s="142" t="e">
        <f>ORÇAMENTO!#REF!</f>
        <v>#REF!</v>
      </c>
      <c r="C124" s="22" t="e">
        <f>ORÇAMENTO!#REF!</f>
        <v>#REF!</v>
      </c>
      <c r="D124" s="21" t="e">
        <f>ORÇAMENTO!#REF!</f>
        <v>#REF!</v>
      </c>
      <c r="E124" s="175"/>
      <c r="F124" s="176" t="e">
        <f>ORÇAMENTO!#REF!</f>
        <v>#REF!</v>
      </c>
    </row>
    <row r="125" spans="1:6" ht="15.75">
      <c r="A125" s="174" t="e">
        <f>IF(ORÇAMENTO!#REF!="","",ORÇAMENTO!#REF!)</f>
        <v>#REF!</v>
      </c>
      <c r="B125" s="142" t="e">
        <f>ORÇAMENTO!#REF!</f>
        <v>#REF!</v>
      </c>
      <c r="C125" s="22" t="e">
        <f>ORÇAMENTO!#REF!</f>
        <v>#REF!</v>
      </c>
      <c r="D125" s="21" t="e">
        <f>ORÇAMENTO!#REF!</f>
        <v>#REF!</v>
      </c>
      <c r="E125" s="175"/>
      <c r="F125" s="176" t="e">
        <f>ORÇAMENTO!#REF!</f>
        <v>#REF!</v>
      </c>
    </row>
    <row r="126" spans="1:6" ht="15.75">
      <c r="A126" s="174" t="e">
        <f>IF(ORÇAMENTO!#REF!="","",ORÇAMENTO!#REF!)</f>
        <v>#REF!</v>
      </c>
      <c r="B126" s="142" t="e">
        <f>ORÇAMENTO!#REF!</f>
        <v>#REF!</v>
      </c>
      <c r="C126" s="22" t="e">
        <f>ORÇAMENTO!#REF!</f>
        <v>#REF!</v>
      </c>
      <c r="D126" s="21" t="e">
        <f>ORÇAMENTO!#REF!</f>
        <v>#REF!</v>
      </c>
      <c r="E126" s="175"/>
      <c r="F126" s="176" t="e">
        <f>ORÇAMENTO!#REF!</f>
        <v>#REF!</v>
      </c>
    </row>
    <row r="127" spans="1:6" ht="15.75">
      <c r="A127" s="174" t="e">
        <f>IF(ORÇAMENTO!#REF!="","",ORÇAMENTO!#REF!)</f>
        <v>#REF!</v>
      </c>
      <c r="B127" s="142" t="e">
        <f>ORÇAMENTO!#REF!</f>
        <v>#REF!</v>
      </c>
      <c r="C127" s="22" t="e">
        <f>ORÇAMENTO!#REF!</f>
        <v>#REF!</v>
      </c>
      <c r="D127" s="21" t="e">
        <f>ORÇAMENTO!#REF!</f>
        <v>#REF!</v>
      </c>
      <c r="E127" s="175"/>
      <c r="F127" s="176" t="e">
        <f>ORÇAMENTO!#REF!</f>
        <v>#REF!</v>
      </c>
    </row>
    <row r="128" spans="1:6" ht="15.75">
      <c r="A128" s="174" t="e">
        <f>IF(ORÇAMENTO!#REF!="","",ORÇAMENTO!#REF!)</f>
        <v>#REF!</v>
      </c>
      <c r="B128" s="142" t="e">
        <f>ORÇAMENTO!#REF!</f>
        <v>#REF!</v>
      </c>
      <c r="C128" s="22" t="e">
        <f>ORÇAMENTO!#REF!</f>
        <v>#REF!</v>
      </c>
      <c r="D128" s="21" t="e">
        <f>ORÇAMENTO!#REF!</f>
        <v>#REF!</v>
      </c>
      <c r="E128" s="175"/>
      <c r="F128" s="176" t="e">
        <f>ORÇAMENTO!#REF!</f>
        <v>#REF!</v>
      </c>
    </row>
    <row r="129" spans="1:6" ht="15.75">
      <c r="A129" s="174" t="e">
        <f>IF(ORÇAMENTO!#REF!="","",ORÇAMENTO!#REF!)</f>
        <v>#REF!</v>
      </c>
      <c r="B129" s="142" t="e">
        <f>ORÇAMENTO!#REF!</f>
        <v>#REF!</v>
      </c>
      <c r="C129" s="22" t="e">
        <f>ORÇAMENTO!#REF!</f>
        <v>#REF!</v>
      </c>
      <c r="D129" s="21" t="e">
        <f>ORÇAMENTO!#REF!</f>
        <v>#REF!</v>
      </c>
      <c r="E129" s="175"/>
      <c r="F129" s="176" t="e">
        <f>ORÇAMENTO!#REF!</f>
        <v>#REF!</v>
      </c>
    </row>
    <row r="130" spans="1:6" ht="15.75">
      <c r="A130" s="174" t="e">
        <f>IF(ORÇAMENTO!#REF!="","",ORÇAMENTO!#REF!)</f>
        <v>#REF!</v>
      </c>
      <c r="B130" s="142" t="e">
        <f>ORÇAMENTO!#REF!</f>
        <v>#REF!</v>
      </c>
      <c r="C130" s="22" t="e">
        <f>ORÇAMENTO!#REF!</f>
        <v>#REF!</v>
      </c>
      <c r="D130" s="21" t="e">
        <f>ORÇAMENTO!#REF!</f>
        <v>#REF!</v>
      </c>
      <c r="E130" s="175"/>
      <c r="F130" s="176" t="e">
        <f>ORÇAMENTO!#REF!</f>
        <v>#REF!</v>
      </c>
    </row>
    <row r="131" spans="1:6" ht="15.75">
      <c r="A131" s="174" t="e">
        <f>IF(ORÇAMENTO!#REF!="","",ORÇAMENTO!#REF!)</f>
        <v>#REF!</v>
      </c>
      <c r="B131" s="142" t="e">
        <f>ORÇAMENTO!#REF!</f>
        <v>#REF!</v>
      </c>
      <c r="C131" s="22" t="e">
        <f>ORÇAMENTO!#REF!</f>
        <v>#REF!</v>
      </c>
      <c r="D131" s="21" t="e">
        <f>ORÇAMENTO!#REF!</f>
        <v>#REF!</v>
      </c>
      <c r="E131" s="175"/>
      <c r="F131" s="176" t="e">
        <f>ORÇAMENTO!#REF!</f>
        <v>#REF!</v>
      </c>
    </row>
    <row r="132" spans="1:6" ht="15.75">
      <c r="A132" s="174" t="e">
        <f>IF(ORÇAMENTO!#REF!="","",ORÇAMENTO!#REF!)</f>
        <v>#REF!</v>
      </c>
      <c r="B132" s="142" t="e">
        <f>ORÇAMENTO!#REF!</f>
        <v>#REF!</v>
      </c>
      <c r="C132" s="22" t="e">
        <f>ORÇAMENTO!#REF!</f>
        <v>#REF!</v>
      </c>
      <c r="D132" s="21" t="e">
        <f>ORÇAMENTO!#REF!</f>
        <v>#REF!</v>
      </c>
      <c r="E132" s="175"/>
      <c r="F132" s="176" t="e">
        <f>ORÇAMENTO!#REF!</f>
        <v>#REF!</v>
      </c>
    </row>
    <row r="133" spans="1:6" ht="15.75">
      <c r="A133" s="174" t="e">
        <f>IF(ORÇAMENTO!#REF!="","",ORÇAMENTO!#REF!)</f>
        <v>#REF!</v>
      </c>
      <c r="B133" s="142" t="e">
        <f>ORÇAMENTO!#REF!</f>
        <v>#REF!</v>
      </c>
      <c r="C133" s="22" t="e">
        <f>ORÇAMENTO!#REF!</f>
        <v>#REF!</v>
      </c>
      <c r="D133" s="21" t="e">
        <f>ORÇAMENTO!#REF!</f>
        <v>#REF!</v>
      </c>
      <c r="E133" s="175"/>
      <c r="F133" s="176" t="e">
        <f>ORÇAMENTO!#REF!</f>
        <v>#REF!</v>
      </c>
    </row>
    <row r="134" spans="1:6" ht="15.75">
      <c r="A134" s="174" t="e">
        <f>IF(ORÇAMENTO!#REF!="","",ORÇAMENTO!#REF!)</f>
        <v>#REF!</v>
      </c>
      <c r="B134" s="142" t="e">
        <f>ORÇAMENTO!#REF!</f>
        <v>#REF!</v>
      </c>
      <c r="C134" s="22" t="e">
        <f>ORÇAMENTO!#REF!</f>
        <v>#REF!</v>
      </c>
      <c r="D134" s="21" t="e">
        <f>ORÇAMENTO!#REF!</f>
        <v>#REF!</v>
      </c>
      <c r="E134" s="175"/>
      <c r="F134" s="176" t="e">
        <f>ORÇAMENTO!#REF!</f>
        <v>#REF!</v>
      </c>
    </row>
    <row r="135" spans="1:6" ht="15.75">
      <c r="A135" s="174" t="e">
        <f>IF(ORÇAMENTO!#REF!="","",ORÇAMENTO!#REF!)</f>
        <v>#REF!</v>
      </c>
      <c r="B135" s="142" t="e">
        <f>ORÇAMENTO!#REF!</f>
        <v>#REF!</v>
      </c>
      <c r="C135" s="22" t="e">
        <f>ORÇAMENTO!#REF!</f>
        <v>#REF!</v>
      </c>
      <c r="D135" s="21" t="e">
        <f>ORÇAMENTO!#REF!</f>
        <v>#REF!</v>
      </c>
      <c r="E135" s="175"/>
      <c r="F135" s="176" t="e">
        <f>ORÇAMENTO!#REF!</f>
        <v>#REF!</v>
      </c>
    </row>
    <row r="136" spans="1:6" ht="15.75">
      <c r="A136" s="174" t="e">
        <f>IF(ORÇAMENTO!#REF!="","",ORÇAMENTO!#REF!)</f>
        <v>#REF!</v>
      </c>
      <c r="B136" s="142" t="e">
        <f>ORÇAMENTO!#REF!</f>
        <v>#REF!</v>
      </c>
      <c r="C136" s="22" t="e">
        <f>ORÇAMENTO!#REF!</f>
        <v>#REF!</v>
      </c>
      <c r="D136" s="21" t="e">
        <f>ORÇAMENTO!#REF!</f>
        <v>#REF!</v>
      </c>
      <c r="E136" s="175"/>
      <c r="F136" s="176" t="e">
        <f>ORÇAMENTO!#REF!</f>
        <v>#REF!</v>
      </c>
    </row>
    <row r="137" spans="1:6" ht="15.75">
      <c r="A137" s="174" t="e">
        <f>IF(ORÇAMENTO!#REF!="","",ORÇAMENTO!#REF!)</f>
        <v>#REF!</v>
      </c>
      <c r="B137" s="142" t="e">
        <f>ORÇAMENTO!#REF!</f>
        <v>#REF!</v>
      </c>
      <c r="C137" s="22" t="e">
        <f>ORÇAMENTO!#REF!</f>
        <v>#REF!</v>
      </c>
      <c r="D137" s="21" t="e">
        <f>ORÇAMENTO!#REF!</f>
        <v>#REF!</v>
      </c>
      <c r="E137" s="175"/>
      <c r="F137" s="176" t="e">
        <f>ORÇAMENTO!#REF!</f>
        <v>#REF!</v>
      </c>
    </row>
    <row r="138" spans="1:6" ht="15.75">
      <c r="A138" s="174" t="e">
        <f>IF(ORÇAMENTO!#REF!="","",ORÇAMENTO!#REF!)</f>
        <v>#REF!</v>
      </c>
      <c r="B138" s="142" t="e">
        <f>ORÇAMENTO!#REF!</f>
        <v>#REF!</v>
      </c>
      <c r="C138" s="22" t="e">
        <f>ORÇAMENTO!#REF!</f>
        <v>#REF!</v>
      </c>
      <c r="D138" s="21" t="e">
        <f>ORÇAMENTO!#REF!</f>
        <v>#REF!</v>
      </c>
      <c r="E138" s="175"/>
      <c r="F138" s="176" t="e">
        <f>ORÇAMENTO!#REF!</f>
        <v>#REF!</v>
      </c>
    </row>
    <row r="139" spans="1:6" ht="31.5">
      <c r="A139" s="174" t="str">
        <f>IF(ORÇAMENTO!A104="","",ORÇAMENTO!A104)</f>
        <v>6.14</v>
      </c>
      <c r="B139" s="142" t="str">
        <f>ORÇAMENTO!B104</f>
        <v>ED-50167</v>
      </c>
      <c r="C139" s="22" t="str">
        <f>ORÇAMENTO!C104</f>
        <v>IMPERMEABILIZAÇÃO COM ARGAMASSA TRAÇO 1:3, E = 2,50 CM COM ADITIVO</v>
      </c>
      <c r="D139" s="21" t="str">
        <f>ORÇAMENTO!D104</f>
        <v>M2</v>
      </c>
      <c r="E139" s="175"/>
      <c r="F139" s="176">
        <f>ORÇAMENTO!E104</f>
        <v>179.29649999999998</v>
      </c>
    </row>
    <row r="140" spans="1:6" ht="15.75">
      <c r="A140" s="174" t="e">
        <f>IF(ORÇAMENTO!#REF!="","",ORÇAMENTO!#REF!)</f>
        <v>#REF!</v>
      </c>
      <c r="B140" s="142" t="e">
        <f>ORÇAMENTO!#REF!</f>
        <v>#REF!</v>
      </c>
      <c r="C140" s="22" t="e">
        <f>ORÇAMENTO!#REF!</f>
        <v>#REF!</v>
      </c>
      <c r="D140" s="21" t="e">
        <f>ORÇAMENTO!#REF!</f>
        <v>#REF!</v>
      </c>
      <c r="E140" s="175"/>
      <c r="F140" s="176" t="e">
        <f>ORÇAMENTO!#REF!</f>
        <v>#REF!</v>
      </c>
    </row>
    <row r="141" spans="1:6" ht="15.75">
      <c r="A141" s="174" t="e">
        <f>IF(ORÇAMENTO!#REF!="","",ORÇAMENTO!#REF!)</f>
        <v>#REF!</v>
      </c>
      <c r="B141" s="142" t="e">
        <f>ORÇAMENTO!#REF!</f>
        <v>#REF!</v>
      </c>
      <c r="C141" s="22" t="e">
        <f>ORÇAMENTO!#REF!</f>
        <v>#REF!</v>
      </c>
      <c r="D141" s="21" t="e">
        <f>ORÇAMENTO!#REF!</f>
        <v>#REF!</v>
      </c>
      <c r="E141" s="175"/>
      <c r="F141" s="176" t="e">
        <f>ORÇAMENTO!#REF!</f>
        <v>#REF!</v>
      </c>
    </row>
    <row r="142" spans="1:6" ht="15.75">
      <c r="A142" s="174" t="e">
        <f>IF(ORÇAMENTO!#REF!="","",ORÇAMENTO!#REF!)</f>
        <v>#REF!</v>
      </c>
      <c r="B142" s="142" t="e">
        <f>ORÇAMENTO!#REF!</f>
        <v>#REF!</v>
      </c>
      <c r="C142" s="22" t="e">
        <f>ORÇAMENTO!#REF!</f>
        <v>#REF!</v>
      </c>
      <c r="D142" s="21" t="e">
        <f>ORÇAMENTO!#REF!</f>
        <v>#REF!</v>
      </c>
      <c r="E142" s="175"/>
      <c r="F142" s="176" t="e">
        <f>ORÇAMENTO!#REF!</f>
        <v>#REF!</v>
      </c>
    </row>
    <row r="143" spans="1:6" ht="15.75">
      <c r="A143" s="174" t="e">
        <f>IF(ORÇAMENTO!#REF!="","",ORÇAMENTO!#REF!)</f>
        <v>#REF!</v>
      </c>
      <c r="B143" s="142" t="e">
        <f>ORÇAMENTO!#REF!</f>
        <v>#REF!</v>
      </c>
      <c r="C143" s="22" t="e">
        <f>ORÇAMENTO!#REF!</f>
        <v>#REF!</v>
      </c>
      <c r="D143" s="21" t="e">
        <f>ORÇAMENTO!#REF!</f>
        <v>#REF!</v>
      </c>
      <c r="E143" s="175"/>
      <c r="F143" s="176" t="e">
        <f>ORÇAMENTO!#REF!</f>
        <v>#REF!</v>
      </c>
    </row>
    <row r="144" spans="1:6" ht="15.75">
      <c r="A144" s="174" t="e">
        <f>IF(ORÇAMENTO!#REF!="","",ORÇAMENTO!#REF!)</f>
        <v>#REF!</v>
      </c>
      <c r="B144" s="142" t="e">
        <f>ORÇAMENTO!#REF!</f>
        <v>#REF!</v>
      </c>
      <c r="C144" s="22" t="e">
        <f>ORÇAMENTO!#REF!</f>
        <v>#REF!</v>
      </c>
      <c r="D144" s="21" t="e">
        <f>ORÇAMENTO!#REF!</f>
        <v>#REF!</v>
      </c>
      <c r="E144" s="175"/>
      <c r="F144" s="176" t="e">
        <f>ORÇAMENTO!#REF!</f>
        <v>#REF!</v>
      </c>
    </row>
    <row r="145" spans="1:6" ht="15.75">
      <c r="A145" s="174" t="e">
        <f>IF(ORÇAMENTO!#REF!="","",ORÇAMENTO!#REF!)</f>
        <v>#REF!</v>
      </c>
      <c r="B145" s="142" t="e">
        <f>ORÇAMENTO!#REF!</f>
        <v>#REF!</v>
      </c>
      <c r="C145" s="22" t="e">
        <f>ORÇAMENTO!#REF!</f>
        <v>#REF!</v>
      </c>
      <c r="D145" s="21" t="e">
        <f>ORÇAMENTO!#REF!</f>
        <v>#REF!</v>
      </c>
      <c r="E145" s="175"/>
      <c r="F145" s="176" t="e">
        <f>ORÇAMENTO!#REF!</f>
        <v>#REF!</v>
      </c>
    </row>
    <row r="146" spans="1:6" ht="5.0999999999999996" customHeight="1">
      <c r="A146" s="48"/>
      <c r="B146" s="49"/>
      <c r="C146" s="50"/>
      <c r="D146" s="49"/>
      <c r="E146" s="51"/>
      <c r="F146" s="52"/>
    </row>
    <row r="147" spans="1:6" ht="5.0999999999999996" customHeight="1">
      <c r="A147" s="63"/>
      <c r="B147" s="64"/>
      <c r="C147" s="64"/>
      <c r="D147" s="65"/>
      <c r="E147" s="69"/>
      <c r="F147" s="74"/>
    </row>
    <row r="148" spans="1:6" ht="15.75">
      <c r="A148" s="168">
        <f>ORÇAMENTO!A107</f>
        <v>7</v>
      </c>
      <c r="B148" s="169"/>
      <c r="C148" s="170" t="str">
        <f>ORÇAMENTO!C107</f>
        <v>ALVENARIA</v>
      </c>
      <c r="D148" s="171"/>
      <c r="E148" s="172"/>
      <c r="F148" s="173"/>
    </row>
    <row r="149" spans="1:6" ht="47.25">
      <c r="A149" s="174" t="str">
        <f>IF(ORÇAMENTO!A108="","",ORÇAMENTO!A108)</f>
        <v>7.1</v>
      </c>
      <c r="B149" s="142" t="str">
        <f>ORÇAMENTO!B108</f>
        <v>ED-48232</v>
      </c>
      <c r="C149" s="22" t="str">
        <f>ORÇAMENTO!C108</f>
        <v>ALVENARIA DE VEDAÇÃO COM TIJOLO CERÂMICO FURADO, ESP. 14CM, PARA REVESTIMENTO, INCLUSIVE ARGAMASSA PARA ASSENTAMENTO</v>
      </c>
      <c r="D149" s="21" t="str">
        <f>ORÇAMENTO!D108</f>
        <v>M2</v>
      </c>
      <c r="E149" s="175"/>
      <c r="F149" s="176">
        <f>ORÇAMENTO!E108</f>
        <v>2078.88</v>
      </c>
    </row>
    <row r="150" spans="1:6" ht="15.75">
      <c r="A150" s="174" t="e">
        <f>IF(ORÇAMENTO!#REF!="","",ORÇAMENTO!#REF!)</f>
        <v>#REF!</v>
      </c>
      <c r="B150" s="142" t="e">
        <f>ORÇAMENTO!#REF!</f>
        <v>#REF!</v>
      </c>
      <c r="C150" s="22" t="e">
        <f>ORÇAMENTO!#REF!</f>
        <v>#REF!</v>
      </c>
      <c r="D150" s="21" t="e">
        <f>ORÇAMENTO!#REF!</f>
        <v>#REF!</v>
      </c>
      <c r="E150" s="175"/>
      <c r="F150" s="176" t="e">
        <f>ORÇAMENTO!#REF!</f>
        <v>#REF!</v>
      </c>
    </row>
    <row r="151" spans="1:6" ht="15.75">
      <c r="A151" s="174" t="e">
        <f>IF(ORÇAMENTO!#REF!="","",ORÇAMENTO!#REF!)</f>
        <v>#REF!</v>
      </c>
      <c r="B151" s="142" t="e">
        <f>ORÇAMENTO!#REF!</f>
        <v>#REF!</v>
      </c>
      <c r="C151" s="22" t="e">
        <f>ORÇAMENTO!#REF!</f>
        <v>#REF!</v>
      </c>
      <c r="D151" s="21" t="e">
        <f>ORÇAMENTO!#REF!</f>
        <v>#REF!</v>
      </c>
      <c r="E151" s="175"/>
      <c r="F151" s="176" t="e">
        <f>ORÇAMENTO!#REF!</f>
        <v>#REF!</v>
      </c>
    </row>
    <row r="152" spans="1:6" ht="15.75">
      <c r="A152" s="174" t="e">
        <f>IF(ORÇAMENTO!#REF!="","",ORÇAMENTO!#REF!)</f>
        <v>#REF!</v>
      </c>
      <c r="B152" s="142" t="e">
        <f>ORÇAMENTO!#REF!</f>
        <v>#REF!</v>
      </c>
      <c r="C152" s="22" t="e">
        <f>ORÇAMENTO!#REF!</f>
        <v>#REF!</v>
      </c>
      <c r="D152" s="21" t="e">
        <f>ORÇAMENTO!#REF!</f>
        <v>#REF!</v>
      </c>
      <c r="E152" s="175"/>
      <c r="F152" s="176" t="e">
        <f>ORÇAMENTO!#REF!</f>
        <v>#REF!</v>
      </c>
    </row>
    <row r="153" spans="1:6" ht="15.75">
      <c r="A153" s="174" t="e">
        <f>IF(ORÇAMENTO!#REF!="","",ORÇAMENTO!#REF!)</f>
        <v>#REF!</v>
      </c>
      <c r="B153" s="142" t="e">
        <f>ORÇAMENTO!#REF!</f>
        <v>#REF!</v>
      </c>
      <c r="C153" s="22" t="e">
        <f>ORÇAMENTO!#REF!</f>
        <v>#REF!</v>
      </c>
      <c r="D153" s="21" t="e">
        <f>ORÇAMENTO!#REF!</f>
        <v>#REF!</v>
      </c>
      <c r="E153" s="175"/>
      <c r="F153" s="176" t="e">
        <f>ORÇAMENTO!#REF!</f>
        <v>#REF!</v>
      </c>
    </row>
    <row r="154" spans="1:6" ht="15.75">
      <c r="A154" s="174" t="e">
        <f>IF(ORÇAMENTO!#REF!="","",ORÇAMENTO!#REF!)</f>
        <v>#REF!</v>
      </c>
      <c r="B154" s="142" t="e">
        <f>ORÇAMENTO!#REF!</f>
        <v>#REF!</v>
      </c>
      <c r="C154" s="22" t="e">
        <f>ORÇAMENTO!#REF!</f>
        <v>#REF!</v>
      </c>
      <c r="D154" s="21" t="e">
        <f>ORÇAMENTO!#REF!</f>
        <v>#REF!</v>
      </c>
      <c r="E154" s="175"/>
      <c r="F154" s="176" t="e">
        <f>ORÇAMENTO!#REF!</f>
        <v>#REF!</v>
      </c>
    </row>
    <row r="155" spans="1:6" ht="15.75">
      <c r="A155" s="174" t="e">
        <f>IF(ORÇAMENTO!#REF!="","",ORÇAMENTO!#REF!)</f>
        <v>#REF!</v>
      </c>
      <c r="B155" s="142" t="e">
        <f>ORÇAMENTO!#REF!</f>
        <v>#REF!</v>
      </c>
      <c r="C155" s="22" t="e">
        <f>ORÇAMENTO!#REF!</f>
        <v>#REF!</v>
      </c>
      <c r="D155" s="21" t="e">
        <f>ORÇAMENTO!#REF!</f>
        <v>#REF!</v>
      </c>
      <c r="E155" s="175"/>
      <c r="F155" s="176" t="e">
        <f>ORÇAMENTO!#REF!</f>
        <v>#REF!</v>
      </c>
    </row>
    <row r="156" spans="1:6" ht="15.75">
      <c r="A156" s="174" t="e">
        <f>IF(ORÇAMENTO!#REF!="","",ORÇAMENTO!#REF!)</f>
        <v>#REF!</v>
      </c>
      <c r="B156" s="142" t="e">
        <f>ORÇAMENTO!#REF!</f>
        <v>#REF!</v>
      </c>
      <c r="C156" s="22" t="e">
        <f>ORÇAMENTO!#REF!</f>
        <v>#REF!</v>
      </c>
      <c r="D156" s="21" t="e">
        <f>ORÇAMENTO!#REF!</f>
        <v>#REF!</v>
      </c>
      <c r="E156" s="175"/>
      <c r="F156" s="176" t="e">
        <f>ORÇAMENTO!#REF!</f>
        <v>#REF!</v>
      </c>
    </row>
    <row r="157" spans="1:6" ht="15.75">
      <c r="A157" s="174" t="e">
        <f>IF(ORÇAMENTO!#REF!="","",ORÇAMENTO!#REF!)</f>
        <v>#REF!</v>
      </c>
      <c r="B157" s="142" t="e">
        <f>ORÇAMENTO!#REF!</f>
        <v>#REF!</v>
      </c>
      <c r="C157" s="22" t="e">
        <f>ORÇAMENTO!#REF!</f>
        <v>#REF!</v>
      </c>
      <c r="D157" s="21" t="e">
        <f>ORÇAMENTO!#REF!</f>
        <v>#REF!</v>
      </c>
      <c r="E157" s="175"/>
      <c r="F157" s="176" t="e">
        <f>ORÇAMENTO!#REF!</f>
        <v>#REF!</v>
      </c>
    </row>
    <row r="158" spans="1:6" ht="15.75">
      <c r="A158" s="174" t="e">
        <f>IF(ORÇAMENTO!#REF!="","",ORÇAMENTO!#REF!)</f>
        <v>#REF!</v>
      </c>
      <c r="B158" s="142" t="e">
        <f>ORÇAMENTO!#REF!</f>
        <v>#REF!</v>
      </c>
      <c r="C158" s="22" t="e">
        <f>ORÇAMENTO!#REF!</f>
        <v>#REF!</v>
      </c>
      <c r="D158" s="21" t="e">
        <f>ORÇAMENTO!#REF!</f>
        <v>#REF!</v>
      </c>
      <c r="E158" s="175"/>
      <c r="F158" s="176" t="e">
        <f>ORÇAMENTO!#REF!</f>
        <v>#REF!</v>
      </c>
    </row>
    <row r="159" spans="1:6" ht="15.75">
      <c r="A159" s="174" t="e">
        <f>IF(ORÇAMENTO!#REF!="","",ORÇAMENTO!#REF!)</f>
        <v>#REF!</v>
      </c>
      <c r="B159" s="142" t="e">
        <f>ORÇAMENTO!#REF!</f>
        <v>#REF!</v>
      </c>
      <c r="C159" s="22" t="e">
        <f>ORÇAMENTO!#REF!</f>
        <v>#REF!</v>
      </c>
      <c r="D159" s="21" t="e">
        <f>ORÇAMENTO!#REF!</f>
        <v>#REF!</v>
      </c>
      <c r="E159" s="175"/>
      <c r="F159" s="176" t="e">
        <f>ORÇAMENTO!#REF!</f>
        <v>#REF!</v>
      </c>
    </row>
    <row r="160" spans="1:6" ht="15.75">
      <c r="A160" s="174" t="e">
        <f>IF(ORÇAMENTO!#REF!="","",ORÇAMENTO!#REF!)</f>
        <v>#REF!</v>
      </c>
      <c r="B160" s="142" t="e">
        <f>ORÇAMENTO!#REF!</f>
        <v>#REF!</v>
      </c>
      <c r="C160" s="22" t="e">
        <f>ORÇAMENTO!#REF!</f>
        <v>#REF!</v>
      </c>
      <c r="D160" s="21" t="e">
        <f>ORÇAMENTO!#REF!</f>
        <v>#REF!</v>
      </c>
      <c r="E160" s="175"/>
      <c r="F160" s="176" t="e">
        <f>ORÇAMENTO!#REF!</f>
        <v>#REF!</v>
      </c>
    </row>
    <row r="161" spans="1:6" ht="47.25">
      <c r="A161" s="174" t="str">
        <f>IF(ORÇAMENTO!A109="","",ORÇAMENTO!A109)</f>
        <v>7.2</v>
      </c>
      <c r="B161" s="142" t="str">
        <f>ORÇAMENTO!B109</f>
        <v>ED-8346</v>
      </c>
      <c r="C161" s="22" t="str">
        <f>ORÇAMENTO!C109</f>
        <v>ENCUNHAMENTO DE ALVENARIA DE VEDAÇÃO COM ARGAMASSA, INCLUSIVE ADITIVO EXPANSOR PARA ENCUNHAMENTO</v>
      </c>
      <c r="D161" s="21" t="str">
        <f>ORÇAMENTO!D109</f>
        <v>M</v>
      </c>
      <c r="E161" s="175"/>
      <c r="F161" s="176">
        <f>ORÇAMENTO!E109</f>
        <v>599.98</v>
      </c>
    </row>
    <row r="162" spans="1:6" ht="15.75">
      <c r="A162" s="174" t="e">
        <f>IF(ORÇAMENTO!#REF!="","",ORÇAMENTO!#REF!)</f>
        <v>#REF!</v>
      </c>
      <c r="B162" s="142" t="e">
        <f>ORÇAMENTO!#REF!</f>
        <v>#REF!</v>
      </c>
      <c r="C162" s="22" t="e">
        <f>ORÇAMENTO!#REF!</f>
        <v>#REF!</v>
      </c>
      <c r="D162" s="21" t="e">
        <f>ORÇAMENTO!#REF!</f>
        <v>#REF!</v>
      </c>
      <c r="E162" s="175"/>
      <c r="F162" s="176" t="e">
        <f>ORÇAMENTO!#REF!</f>
        <v>#REF!</v>
      </c>
    </row>
    <row r="163" spans="1:6" ht="63">
      <c r="A163" s="174" t="str">
        <f>IF(ORÇAMENTO!A110="","",ORÇAMENTO!A110)</f>
        <v>7.3</v>
      </c>
      <c r="B163" s="142" t="str">
        <f>ORÇAMENTO!B110</f>
        <v>ED-9906</v>
      </c>
      <c r="C163" s="22" t="str">
        <f>ORÇAMENTO!C110</f>
        <v>CONTRAVERGA EM CONCRETO ESTRUTURAL PARA VÃOS ACIMA DE 150CM, PREPARADO EM OBRA COM BETONEIRA, CONTROLE "A", COM FCK 20 MPA, MOLDADA IN LOCO, INCLUSIVE ARMAÇÃO</v>
      </c>
      <c r="D163" s="21" t="str">
        <f>ORÇAMENTO!D110</f>
        <v>M3</v>
      </c>
      <c r="E163" s="175"/>
      <c r="F163" s="176">
        <f>ORÇAMENTO!E110</f>
        <v>3.42</v>
      </c>
    </row>
    <row r="164" spans="1:6" ht="15.75">
      <c r="A164" s="174" t="e">
        <f>IF(ORÇAMENTO!#REF!="","",ORÇAMENTO!#REF!)</f>
        <v>#REF!</v>
      </c>
      <c r="B164" s="142" t="e">
        <f>ORÇAMENTO!#REF!</f>
        <v>#REF!</v>
      </c>
      <c r="C164" s="22" t="e">
        <f>ORÇAMENTO!#REF!</f>
        <v>#REF!</v>
      </c>
      <c r="D164" s="21" t="e">
        <f>ORÇAMENTO!#REF!</f>
        <v>#REF!</v>
      </c>
      <c r="E164" s="175"/>
      <c r="F164" s="176" t="e">
        <f>ORÇAMENTO!#REF!</f>
        <v>#REF!</v>
      </c>
    </row>
    <row r="165" spans="1:6" ht="63">
      <c r="A165" s="174" t="str">
        <f>IF(ORÇAMENTO!A111="","",ORÇAMENTO!A111)</f>
        <v>7.4</v>
      </c>
      <c r="B165" s="142" t="str">
        <f>ORÇAMENTO!B111</f>
        <v>ED-9907</v>
      </c>
      <c r="C165" s="22" t="str">
        <f>ORÇAMENTO!C111</f>
        <v>VERGA EM CONCRETO ESTRUTURAL PARA VÃOS ACIMA DE 150CM, PREPARADO EM OBRA COM BETONEIRA, CONTROLE "A", COM FCK 20 MPA, MOLDADA IN LOCO, INCLUSIVE ARMAÇÃO</v>
      </c>
      <c r="D165" s="21" t="str">
        <f>ORÇAMENTO!D111</f>
        <v>M3</v>
      </c>
      <c r="E165" s="175"/>
      <c r="F165" s="176">
        <f>ORÇAMENTO!E111</f>
        <v>3.42</v>
      </c>
    </row>
    <row r="166" spans="1:6" ht="63">
      <c r="A166" s="174" t="str">
        <f>IF(ORÇAMENTO!A112="","",ORÇAMENTO!A112)</f>
        <v>7.5</v>
      </c>
      <c r="B166" s="142" t="str">
        <f>ORÇAMENTO!B112</f>
        <v>ED-9904</v>
      </c>
      <c r="C166" s="22" t="str">
        <f>ORÇAMENTO!C112</f>
        <v>VERGA EM CONCRETO ESTRUTURAL PARA VÃOS DE ATÉ 150CM, PREPARADO EM OBRA COM BETONEIRA, CONTROLE "A", COM FCK 20 MPA, MOLDADA IN LOCO, INCLUSIVE ARMAÇÃO</v>
      </c>
      <c r="D166" s="21" t="str">
        <f>ORÇAMENTO!D112</f>
        <v>M3</v>
      </c>
      <c r="E166" s="175"/>
      <c r="F166" s="176">
        <f>ORÇAMENTO!E112</f>
        <v>2.81</v>
      </c>
    </row>
    <row r="167" spans="1:6" ht="31.5">
      <c r="A167" s="174" t="str">
        <f>IF(ORÇAMENTO!A113="","",ORÇAMENTO!A113)</f>
        <v>7.6</v>
      </c>
      <c r="B167" s="142" t="str">
        <f>ORÇAMENTO!B113</f>
        <v>ED-48533</v>
      </c>
      <c r="C167" s="22" t="str">
        <f>ORÇAMENTO!C113</f>
        <v>DIVISÓRIA EM GRANITO CINZA ANDORINHA E = 3 CM, INCLUSIVE FERRAGENS EM LATÃO CROMADO</v>
      </c>
      <c r="D167" s="21" t="str">
        <f>ORÇAMENTO!D113</f>
        <v>M2</v>
      </c>
      <c r="E167" s="175"/>
      <c r="F167" s="176">
        <f>ORÇAMENTO!E113</f>
        <v>20.54</v>
      </c>
    </row>
    <row r="168" spans="1:6" ht="15.75">
      <c r="A168" s="174" t="e">
        <f>IF(ORÇAMENTO!#REF!="","",ORÇAMENTO!#REF!)</f>
        <v>#REF!</v>
      </c>
      <c r="B168" s="142" t="e">
        <f>ORÇAMENTO!#REF!</f>
        <v>#REF!</v>
      </c>
      <c r="C168" s="22" t="e">
        <f>ORÇAMENTO!#REF!</f>
        <v>#REF!</v>
      </c>
      <c r="D168" s="21" t="e">
        <f>ORÇAMENTO!#REF!</f>
        <v>#REF!</v>
      </c>
      <c r="E168" s="175"/>
      <c r="F168" s="176" t="e">
        <f>ORÇAMENTO!#REF!</f>
        <v>#REF!</v>
      </c>
    </row>
    <row r="169" spans="1:6" ht="63">
      <c r="A169" s="174" t="str">
        <f>IF(ORÇAMENTO!A114="","",ORÇAMENTO!A114)</f>
        <v>7.7</v>
      </c>
      <c r="B169" s="142" t="str">
        <f>ORÇAMENTO!B114</f>
        <v>ED-50704</v>
      </c>
      <c r="C169" s="22" t="str">
        <f>ORÇAMENTO!C114</f>
        <v>ENCHIMENTO DE RASGO EM ALVENARIA/CONCRETO COM ARGAMASSA, DIÂMETROS DE 15MM A 25MM (1/2" A 1"), INCLUSIVE ARGAMASSA, TRAÇO 1:2:8 (CIMENTO, CAL E AREIA), PREPARO MECÂNICO</v>
      </c>
      <c r="D169" s="21" t="str">
        <f>ORÇAMENTO!D114</f>
        <v>M</v>
      </c>
      <c r="E169" s="175"/>
      <c r="F169" s="176">
        <f>ORÇAMENTO!E114</f>
        <v>845.55</v>
      </c>
    </row>
    <row r="170" spans="1:6" ht="63">
      <c r="A170" s="174" t="str">
        <f>IF(ORÇAMENTO!A115="","",ORÇAMENTO!A115)</f>
        <v>7.8</v>
      </c>
      <c r="B170" s="142" t="str">
        <f>ORÇAMENTO!B115</f>
        <v>ED-50705</v>
      </c>
      <c r="C170" s="22" t="str">
        <f>ORÇAMENTO!C115</f>
        <v>ENCHIMENTO DE RASGO EM ALVENARIA/CONCRETO COM ARGAMASSA, DIÂMETROS DE 32MM A 50MM (1.1/4" A 2"), INCLUSIVE ARGAMASSA, TRAÇO 1:2:8 (CIMENTO, CAL E AREIA), PREPARO MECÂNICO</v>
      </c>
      <c r="D170" s="21" t="str">
        <f>ORÇAMENTO!D115</f>
        <v>M</v>
      </c>
      <c r="E170" s="175"/>
      <c r="F170" s="176">
        <f>ORÇAMENTO!E115</f>
        <v>64</v>
      </c>
    </row>
    <row r="171" spans="1:6" ht="15.75">
      <c r="A171" s="174" t="e">
        <f>IF(ORÇAMENTO!#REF!="","",ORÇAMENTO!#REF!)</f>
        <v>#REF!</v>
      </c>
      <c r="B171" s="142" t="e">
        <f>ORÇAMENTO!#REF!</f>
        <v>#REF!</v>
      </c>
      <c r="C171" s="22" t="e">
        <f>ORÇAMENTO!#REF!</f>
        <v>#REF!</v>
      </c>
      <c r="D171" s="21" t="e">
        <f>ORÇAMENTO!#REF!</f>
        <v>#REF!</v>
      </c>
      <c r="E171" s="175"/>
      <c r="F171" s="176" t="e">
        <f>ORÇAMENTO!#REF!</f>
        <v>#REF!</v>
      </c>
    </row>
    <row r="172" spans="1:6" ht="47.25">
      <c r="A172" s="174" t="str">
        <f>IF(ORÇAMENTO!A116="","",ORÇAMENTO!A116)</f>
        <v>7.9</v>
      </c>
      <c r="B172" s="142" t="str">
        <f>ORÇAMENTO!B116</f>
        <v>ED-50707</v>
      </c>
      <c r="C172" s="22" t="str">
        <f>ORÇAMENTO!C116</f>
        <v>RASGO EM ALVENARIA PARA PASSAGEM DE ELETRODUTO/TUBULAÇÃO, DIÂMETROS DE 15MM A 25MM (1/2" A 1"), EXCLUSIVE ENCHIMENTO</v>
      </c>
      <c r="D172" s="21" t="str">
        <f>ORÇAMENTO!D116</f>
        <v>M</v>
      </c>
      <c r="E172" s="175"/>
      <c r="F172" s="176">
        <f>ORÇAMENTO!E116</f>
        <v>845.55</v>
      </c>
    </row>
    <row r="173" spans="1:6" ht="47.25">
      <c r="A173" s="174" t="str">
        <f>IF(ORÇAMENTO!A117="","",ORÇAMENTO!A117)</f>
        <v>7.10</v>
      </c>
      <c r="B173" s="142" t="str">
        <f>ORÇAMENTO!B117</f>
        <v>ED-50708</v>
      </c>
      <c r="C173" s="22" t="str">
        <f>ORÇAMENTO!C117</f>
        <v>RASGO EM ALVENARIA PARA PASSAGEM DE ELETRODUTO/TUBULAÇÃO, DIÂMETROS DE 32MM A 50MM (1.1/4" A 2"), EXCLUSIVE ENCHIMENTO</v>
      </c>
      <c r="D173" s="21" t="str">
        <f>ORÇAMENTO!D117</f>
        <v>M</v>
      </c>
      <c r="E173" s="175"/>
      <c r="F173" s="176">
        <f>ORÇAMENTO!E117</f>
        <v>64</v>
      </c>
    </row>
    <row r="174" spans="1:6" ht="15.75">
      <c r="A174" s="174" t="e">
        <f>IF(ORÇAMENTO!#REF!="","",ORÇAMENTO!#REF!)</f>
        <v>#REF!</v>
      </c>
      <c r="B174" s="142" t="e">
        <f>ORÇAMENTO!#REF!</f>
        <v>#REF!</v>
      </c>
      <c r="C174" s="22" t="e">
        <f>ORÇAMENTO!#REF!</f>
        <v>#REF!</v>
      </c>
      <c r="D174" s="21" t="e">
        <f>ORÇAMENTO!#REF!</f>
        <v>#REF!</v>
      </c>
      <c r="E174" s="175"/>
      <c r="F174" s="176" t="e">
        <f>ORÇAMENTO!#REF!</f>
        <v>#REF!</v>
      </c>
    </row>
    <row r="175" spans="1:6" ht="15.75">
      <c r="A175" s="174" t="e">
        <f>IF(ORÇAMENTO!#REF!="","",ORÇAMENTO!#REF!)</f>
        <v>#REF!</v>
      </c>
      <c r="B175" s="142" t="e">
        <f>ORÇAMENTO!#REF!</f>
        <v>#REF!</v>
      </c>
      <c r="C175" s="22" t="e">
        <f>ORÇAMENTO!#REF!</f>
        <v>#REF!</v>
      </c>
      <c r="D175" s="21" t="e">
        <f>ORÇAMENTO!#REF!</f>
        <v>#REF!</v>
      </c>
      <c r="E175" s="175"/>
      <c r="F175" s="176" t="e">
        <f>ORÇAMENTO!#REF!</f>
        <v>#REF!</v>
      </c>
    </row>
    <row r="176" spans="1:6" ht="15.75">
      <c r="A176" s="174" t="e">
        <f>IF(ORÇAMENTO!#REF!="","",ORÇAMENTO!#REF!)</f>
        <v>#REF!</v>
      </c>
      <c r="B176" s="142" t="e">
        <f>ORÇAMENTO!#REF!</f>
        <v>#REF!</v>
      </c>
      <c r="C176" s="22" t="e">
        <f>ORÇAMENTO!#REF!</f>
        <v>#REF!</v>
      </c>
      <c r="D176" s="21" t="e">
        <f>ORÇAMENTO!#REF!</f>
        <v>#REF!</v>
      </c>
      <c r="E176" s="175"/>
      <c r="F176" s="176" t="e">
        <f>ORÇAMENTO!#REF!</f>
        <v>#REF!</v>
      </c>
    </row>
    <row r="177" spans="1:6" ht="15.75">
      <c r="A177" s="174" t="e">
        <f>IF(ORÇAMENTO!#REF!="","",ORÇAMENTO!#REF!)</f>
        <v>#REF!</v>
      </c>
      <c r="B177" s="142" t="e">
        <f>ORÇAMENTO!#REF!</f>
        <v>#REF!</v>
      </c>
      <c r="C177" s="22" t="e">
        <f>ORÇAMENTO!#REF!</f>
        <v>#REF!</v>
      </c>
      <c r="D177" s="21" t="e">
        <f>ORÇAMENTO!#REF!</f>
        <v>#REF!</v>
      </c>
      <c r="E177" s="175"/>
      <c r="F177" s="176" t="e">
        <f>ORÇAMENTO!#REF!</f>
        <v>#REF!</v>
      </c>
    </row>
    <row r="178" spans="1:6" ht="15.75">
      <c r="A178" s="174" t="e">
        <f>IF(ORÇAMENTO!#REF!="","",ORÇAMENTO!#REF!)</f>
        <v>#REF!</v>
      </c>
      <c r="B178" s="142" t="e">
        <f>ORÇAMENTO!#REF!</f>
        <v>#REF!</v>
      </c>
      <c r="C178" s="22" t="e">
        <f>ORÇAMENTO!#REF!</f>
        <v>#REF!</v>
      </c>
      <c r="D178" s="21" t="e">
        <f>ORÇAMENTO!#REF!</f>
        <v>#REF!</v>
      </c>
      <c r="E178" s="175"/>
      <c r="F178" s="176" t="e">
        <f>ORÇAMENTO!#REF!</f>
        <v>#REF!</v>
      </c>
    </row>
    <row r="179" spans="1:6" ht="15.75">
      <c r="A179" s="174" t="e">
        <f>IF(ORÇAMENTO!#REF!="","",ORÇAMENTO!#REF!)</f>
        <v>#REF!</v>
      </c>
      <c r="B179" s="142" t="e">
        <f>ORÇAMENTO!#REF!</f>
        <v>#REF!</v>
      </c>
      <c r="C179" s="22" t="e">
        <f>ORÇAMENTO!#REF!</f>
        <v>#REF!</v>
      </c>
      <c r="D179" s="21" t="e">
        <f>ORÇAMENTO!#REF!</f>
        <v>#REF!</v>
      </c>
      <c r="E179" s="175"/>
      <c r="F179" s="176" t="e">
        <f>ORÇAMENTO!#REF!</f>
        <v>#REF!</v>
      </c>
    </row>
    <row r="180" spans="1:6" ht="15.75">
      <c r="A180" s="174" t="e">
        <f>IF(ORÇAMENTO!#REF!="","",ORÇAMENTO!#REF!)</f>
        <v>#REF!</v>
      </c>
      <c r="B180" s="142" t="e">
        <f>ORÇAMENTO!#REF!</f>
        <v>#REF!</v>
      </c>
      <c r="C180" s="22" t="e">
        <f>ORÇAMENTO!#REF!</f>
        <v>#REF!</v>
      </c>
      <c r="D180" s="21" t="e">
        <f>ORÇAMENTO!#REF!</f>
        <v>#REF!</v>
      </c>
      <c r="E180" s="175"/>
      <c r="F180" s="176" t="e">
        <f>ORÇAMENTO!#REF!</f>
        <v>#REF!</v>
      </c>
    </row>
    <row r="181" spans="1:6" ht="15.75">
      <c r="A181" s="174" t="e">
        <f>IF(ORÇAMENTO!#REF!="","",ORÇAMENTO!#REF!)</f>
        <v>#REF!</v>
      </c>
      <c r="B181" s="142" t="e">
        <f>ORÇAMENTO!#REF!</f>
        <v>#REF!</v>
      </c>
      <c r="C181" s="22" t="e">
        <f>ORÇAMENTO!#REF!</f>
        <v>#REF!</v>
      </c>
      <c r="D181" s="21" t="e">
        <f>ORÇAMENTO!#REF!</f>
        <v>#REF!</v>
      </c>
      <c r="E181" s="175"/>
      <c r="F181" s="176" t="e">
        <f>ORÇAMENTO!#REF!</f>
        <v>#REF!</v>
      </c>
    </row>
    <row r="182" spans="1:6" ht="15.75">
      <c r="A182" s="174" t="e">
        <f>IF(ORÇAMENTO!#REF!="","",ORÇAMENTO!#REF!)</f>
        <v>#REF!</v>
      </c>
      <c r="B182" s="142" t="e">
        <f>ORÇAMENTO!#REF!</f>
        <v>#REF!</v>
      </c>
      <c r="C182" s="22" t="e">
        <f>ORÇAMENTO!#REF!</f>
        <v>#REF!</v>
      </c>
      <c r="D182" s="21" t="e">
        <f>ORÇAMENTO!#REF!</f>
        <v>#REF!</v>
      </c>
      <c r="E182" s="175"/>
      <c r="F182" s="176" t="e">
        <f>ORÇAMENTO!#REF!</f>
        <v>#REF!</v>
      </c>
    </row>
    <row r="183" spans="1:6" ht="15.75">
      <c r="A183" s="174" t="e">
        <f>IF(ORÇAMENTO!#REF!="","",ORÇAMENTO!#REF!)</f>
        <v>#REF!</v>
      </c>
      <c r="B183" s="142" t="e">
        <f>ORÇAMENTO!#REF!</f>
        <v>#REF!</v>
      </c>
      <c r="C183" s="22" t="e">
        <f>ORÇAMENTO!#REF!</f>
        <v>#REF!</v>
      </c>
      <c r="D183" s="21" t="e">
        <f>ORÇAMENTO!#REF!</f>
        <v>#REF!</v>
      </c>
      <c r="E183" s="175"/>
      <c r="F183" s="176" t="e">
        <f>ORÇAMENTO!#REF!</f>
        <v>#REF!</v>
      </c>
    </row>
    <row r="184" spans="1:6" ht="15.75">
      <c r="A184" s="174" t="e">
        <f>IF(ORÇAMENTO!#REF!="","",ORÇAMENTO!#REF!)</f>
        <v>#REF!</v>
      </c>
      <c r="B184" s="142" t="e">
        <f>ORÇAMENTO!#REF!</f>
        <v>#REF!</v>
      </c>
      <c r="C184" s="22" t="e">
        <f>ORÇAMENTO!#REF!</f>
        <v>#REF!</v>
      </c>
      <c r="D184" s="21" t="e">
        <f>ORÇAMENTO!#REF!</f>
        <v>#REF!</v>
      </c>
      <c r="E184" s="175"/>
      <c r="F184" s="176" t="e">
        <f>ORÇAMENTO!#REF!</f>
        <v>#REF!</v>
      </c>
    </row>
    <row r="185" spans="1:6" ht="15.75">
      <c r="A185" s="174" t="e">
        <f>IF(ORÇAMENTO!#REF!="","",ORÇAMENTO!#REF!)</f>
        <v>#REF!</v>
      </c>
      <c r="B185" s="142" t="e">
        <f>ORÇAMENTO!#REF!</f>
        <v>#REF!</v>
      </c>
      <c r="C185" s="22" t="e">
        <f>ORÇAMENTO!#REF!</f>
        <v>#REF!</v>
      </c>
      <c r="D185" s="21" t="e">
        <f>ORÇAMENTO!#REF!</f>
        <v>#REF!</v>
      </c>
      <c r="E185" s="175"/>
      <c r="F185" s="176" t="e">
        <f>ORÇAMENTO!#REF!</f>
        <v>#REF!</v>
      </c>
    </row>
    <row r="186" spans="1:6" ht="5.0999999999999996" customHeight="1">
      <c r="A186" s="48"/>
      <c r="B186" s="49"/>
      <c r="C186" s="50"/>
      <c r="D186" s="49"/>
      <c r="E186" s="51"/>
      <c r="F186" s="52"/>
    </row>
    <row r="187" spans="1:6" ht="5.0999999999999996" customHeight="1">
      <c r="A187" s="63"/>
      <c r="B187" s="64"/>
      <c r="C187" s="64"/>
      <c r="D187" s="65"/>
      <c r="E187" s="69"/>
      <c r="F187" s="74"/>
    </row>
    <row r="188" spans="1:6" ht="15.75">
      <c r="A188" s="168">
        <f>ORÇAMENTO!A120</f>
        <v>8</v>
      </c>
      <c r="B188" s="169"/>
      <c r="C188" s="170" t="str">
        <f>ORÇAMENTO!C120</f>
        <v>REVESTIMENTO</v>
      </c>
      <c r="D188" s="171"/>
      <c r="E188" s="172"/>
      <c r="F188" s="173"/>
    </row>
    <row r="189" spans="1:6" s="75" customFormat="1" ht="15.75">
      <c r="A189" s="20" t="str">
        <f>ORÇAMENTO!A121</f>
        <v>8.1</v>
      </c>
      <c r="B189" s="107"/>
      <c r="C189" s="26" t="str">
        <f>ORÇAMENTO!C121</f>
        <v>REVESTIMENTO DE PAREDES INTERNAS E EXTERNAS</v>
      </c>
      <c r="D189" s="180"/>
      <c r="E189" s="181"/>
      <c r="F189" s="182"/>
    </row>
    <row r="190" spans="1:6" ht="15.75">
      <c r="A190" s="174" t="e">
        <f>IF(ORÇAMENTO!#REF!="","",ORÇAMENTO!#REF!)</f>
        <v>#REF!</v>
      </c>
      <c r="B190" s="142" t="e">
        <f>ORÇAMENTO!#REF!</f>
        <v>#REF!</v>
      </c>
      <c r="C190" s="22" t="e">
        <f>ORÇAMENTO!#REF!</f>
        <v>#REF!</v>
      </c>
      <c r="D190" s="21" t="e">
        <f>ORÇAMENTO!#REF!</f>
        <v>#REF!</v>
      </c>
      <c r="E190" s="175"/>
      <c r="F190" s="176" t="e">
        <f>ORÇAMENTO!#REF!</f>
        <v>#REF!</v>
      </c>
    </row>
    <row r="191" spans="1:6" ht="15.75">
      <c r="A191" s="174" t="e">
        <f>IF(ORÇAMENTO!#REF!="","",ORÇAMENTO!#REF!)</f>
        <v>#REF!</v>
      </c>
      <c r="B191" s="142" t="e">
        <f>ORÇAMENTO!#REF!</f>
        <v>#REF!</v>
      </c>
      <c r="C191" s="22" t="e">
        <f>ORÇAMENTO!#REF!</f>
        <v>#REF!</v>
      </c>
      <c r="D191" s="21" t="e">
        <f>ORÇAMENTO!#REF!</f>
        <v>#REF!</v>
      </c>
      <c r="E191" s="175"/>
      <c r="F191" s="176" t="e">
        <f>ORÇAMENTO!#REF!</f>
        <v>#REF!</v>
      </c>
    </row>
    <row r="192" spans="1:6" ht="15.75">
      <c r="A192" s="174" t="e">
        <f>IF(ORÇAMENTO!#REF!="","",ORÇAMENTO!#REF!)</f>
        <v>#REF!</v>
      </c>
      <c r="B192" s="142" t="e">
        <f>ORÇAMENTO!#REF!</f>
        <v>#REF!</v>
      </c>
      <c r="C192" s="22" t="e">
        <f>ORÇAMENTO!#REF!</f>
        <v>#REF!</v>
      </c>
      <c r="D192" s="21" t="e">
        <f>ORÇAMENTO!#REF!</f>
        <v>#REF!</v>
      </c>
      <c r="E192" s="175"/>
      <c r="F192" s="176" t="e">
        <f>ORÇAMENTO!#REF!</f>
        <v>#REF!</v>
      </c>
    </row>
    <row r="193" spans="1:6" ht="47.25">
      <c r="A193" s="174" t="str">
        <f>IF(ORÇAMENTO!A122="","",ORÇAMENTO!A122)</f>
        <v>8.1</v>
      </c>
      <c r="B193" s="142" t="str">
        <f>ORÇAMENTO!B122</f>
        <v>ED-50727</v>
      </c>
      <c r="C193" s="22" t="str">
        <f>ORÇAMENTO!C122</f>
        <v>CHAPISCO COM ARGAMASSA, TRAÇO 1:3 (CIMENTO E AREIA), ESP. 5MM, APLICADO EM ALVENARIA/ESTRUTURA DE CONCRETO COM COLHER, PREPARO MECÂNICO</v>
      </c>
      <c r="D193" s="21" t="str">
        <f>ORÇAMENTO!D122</f>
        <v>M2</v>
      </c>
      <c r="E193" s="175"/>
      <c r="F193" s="176">
        <f>ORÇAMENTO!E122</f>
        <v>4157.76</v>
      </c>
    </row>
    <row r="194" spans="1:6" ht="31.5">
      <c r="A194" s="174" t="str">
        <f>IF(ORÇAMENTO!A123="","",ORÇAMENTO!A123)</f>
        <v>8.2</v>
      </c>
      <c r="B194" s="142" t="str">
        <f>ORÇAMENTO!B123</f>
        <v>ED-50732</v>
      </c>
      <c r="C194" s="22" t="str">
        <f>ORÇAMENTO!C123</f>
        <v>EMBOÇO COM ARGAMASSA, TRAÇO 1:6 (CIMENTO E AREIA), ESP. 20MM, APLICAÇÃO MANUAL, PREPARO MECÂNICO</v>
      </c>
      <c r="D194" s="21" t="str">
        <f>ORÇAMENTO!D123</f>
        <v>M2</v>
      </c>
      <c r="E194" s="175"/>
      <c r="F194" s="176">
        <f>ORÇAMENTO!E123</f>
        <v>571.20000000000005</v>
      </c>
    </row>
    <row r="195" spans="1:6" ht="47.25">
      <c r="A195" s="174" t="str">
        <f>IF(ORÇAMENTO!A124="","",ORÇAMENTO!A124)</f>
        <v>8.3</v>
      </c>
      <c r="B195" s="142" t="str">
        <f>ORÇAMENTO!B124</f>
        <v>ED-50761</v>
      </c>
      <c r="C195" s="22" t="str">
        <f>ORÇAMENTO!C124</f>
        <v>REBOCO COM ARGAMASSA, TRAÇO 1:2:8 (CIMENTO, CAL E AREIA), ESP. 20MM, APLICAÇÃO MANUAL, PREPARO MECÂNICO</v>
      </c>
      <c r="D195" s="21" t="str">
        <f>ORÇAMENTO!D124</f>
        <v>M2</v>
      </c>
      <c r="E195" s="175"/>
      <c r="F195" s="176">
        <f>ORÇAMENTO!E124</f>
        <v>3586.5600000000004</v>
      </c>
    </row>
    <row r="196" spans="1:6" ht="15.75">
      <c r="A196" s="174" t="e">
        <f>IF(ORÇAMENTO!#REF!="","",ORÇAMENTO!#REF!)</f>
        <v>#REF!</v>
      </c>
      <c r="B196" s="142" t="e">
        <f>ORÇAMENTO!#REF!</f>
        <v>#REF!</v>
      </c>
      <c r="C196" s="22" t="e">
        <f>ORÇAMENTO!#REF!</f>
        <v>#REF!</v>
      </c>
      <c r="D196" s="21" t="e">
        <f>ORÇAMENTO!#REF!</f>
        <v>#REF!</v>
      </c>
      <c r="E196" s="175"/>
      <c r="F196" s="176" t="e">
        <f>ORÇAMENTO!#REF!</f>
        <v>#REF!</v>
      </c>
    </row>
    <row r="197" spans="1:6" ht="15.75">
      <c r="A197" s="174" t="e">
        <f>IF(ORÇAMENTO!#REF!="","",ORÇAMENTO!#REF!)</f>
        <v>#REF!</v>
      </c>
      <c r="B197" s="142" t="e">
        <f>ORÇAMENTO!#REF!</f>
        <v>#REF!</v>
      </c>
      <c r="C197" s="22" t="e">
        <f>ORÇAMENTO!#REF!</f>
        <v>#REF!</v>
      </c>
      <c r="D197" s="21" t="e">
        <f>ORÇAMENTO!#REF!</f>
        <v>#REF!</v>
      </c>
      <c r="E197" s="175"/>
      <c r="F197" s="176" t="e">
        <f>ORÇAMENTO!#REF!</f>
        <v>#REF!</v>
      </c>
    </row>
    <row r="198" spans="1:6" ht="15.75">
      <c r="A198" s="174" t="e">
        <f>IF(ORÇAMENTO!#REF!="","",ORÇAMENTO!#REF!)</f>
        <v>#REF!</v>
      </c>
      <c r="B198" s="142" t="e">
        <f>ORÇAMENTO!#REF!</f>
        <v>#REF!</v>
      </c>
      <c r="C198" s="22" t="e">
        <f>ORÇAMENTO!#REF!</f>
        <v>#REF!</v>
      </c>
      <c r="D198" s="21" t="e">
        <f>ORÇAMENTO!#REF!</f>
        <v>#REF!</v>
      </c>
      <c r="E198" s="175"/>
      <c r="F198" s="176" t="e">
        <f>ORÇAMENTO!#REF!</f>
        <v>#REF!</v>
      </c>
    </row>
    <row r="199" spans="1:6" ht="15.75">
      <c r="A199" s="174" t="e">
        <f>IF(ORÇAMENTO!#REF!="","",ORÇAMENTO!#REF!)</f>
        <v>#REF!</v>
      </c>
      <c r="B199" s="142" t="e">
        <f>ORÇAMENTO!#REF!</f>
        <v>#REF!</v>
      </c>
      <c r="C199" s="22" t="e">
        <f>ORÇAMENTO!#REF!</f>
        <v>#REF!</v>
      </c>
      <c r="D199" s="21" t="e">
        <f>ORÇAMENTO!#REF!</f>
        <v>#REF!</v>
      </c>
      <c r="E199" s="175"/>
      <c r="F199" s="176" t="e">
        <f>ORÇAMENTO!#REF!</f>
        <v>#REF!</v>
      </c>
    </row>
    <row r="200" spans="1:6" ht="15.75">
      <c r="A200" s="174" t="e">
        <f>IF(ORÇAMENTO!#REF!="","",ORÇAMENTO!#REF!)</f>
        <v>#REF!</v>
      </c>
      <c r="B200" s="142" t="e">
        <f>ORÇAMENTO!#REF!</f>
        <v>#REF!</v>
      </c>
      <c r="C200" s="22" t="e">
        <f>ORÇAMENTO!#REF!</f>
        <v>#REF!</v>
      </c>
      <c r="D200" s="21" t="e">
        <f>ORÇAMENTO!#REF!</f>
        <v>#REF!</v>
      </c>
      <c r="E200" s="175"/>
      <c r="F200" s="176" t="e">
        <f>ORÇAMENTO!#REF!</f>
        <v>#REF!</v>
      </c>
    </row>
    <row r="201" spans="1:6" ht="15.75">
      <c r="A201" s="174" t="e">
        <f>IF(ORÇAMENTO!#REF!="","",ORÇAMENTO!#REF!)</f>
        <v>#REF!</v>
      </c>
      <c r="B201" s="142" t="e">
        <f>ORÇAMENTO!#REF!</f>
        <v>#REF!</v>
      </c>
      <c r="C201" s="22" t="e">
        <f>ORÇAMENTO!#REF!</f>
        <v>#REF!</v>
      </c>
      <c r="D201" s="21" t="e">
        <f>ORÇAMENTO!#REF!</f>
        <v>#REF!</v>
      </c>
      <c r="E201" s="175"/>
      <c r="F201" s="176" t="e">
        <f>ORÇAMENTO!#REF!</f>
        <v>#REF!</v>
      </c>
    </row>
    <row r="202" spans="1:6" ht="47.25">
      <c r="A202" s="174" t="str">
        <f>IF(ORÇAMENTO!A125="","",ORÇAMENTO!A125)</f>
        <v>8.4</v>
      </c>
      <c r="B202" s="142" t="str">
        <f>ORÇAMENTO!B125</f>
        <v>Composição</v>
      </c>
      <c r="C202" s="22" t="str">
        <f>ORÇAMENTO!C125</f>
        <v>REVESTIMENTO EM PORCELANATO PARA PAREDES INTERNAS DIMENSÕES 60X60 CM APLICADAS NA ALTURA INTEIRA DAS PAREDES.</v>
      </c>
      <c r="D202" s="21" t="str">
        <f>ORÇAMENTO!D125</f>
        <v>M2</v>
      </c>
      <c r="E202" s="175"/>
      <c r="F202" s="176">
        <f>ORÇAMENTO!E125</f>
        <v>571.20000000000005</v>
      </c>
    </row>
    <row r="203" spans="1:6" ht="5.0999999999999996" customHeight="1">
      <c r="A203" s="48"/>
      <c r="B203" s="49"/>
      <c r="C203" s="50"/>
      <c r="D203" s="49"/>
      <c r="E203" s="51"/>
      <c r="F203" s="52"/>
    </row>
    <row r="204" spans="1:6" ht="5.0999999999999996" customHeight="1">
      <c r="A204" s="58"/>
      <c r="B204" s="59"/>
      <c r="C204" s="60"/>
      <c r="D204" s="59"/>
      <c r="E204" s="61"/>
      <c r="F204" s="62"/>
    </row>
    <row r="205" spans="1:6" s="75" customFormat="1" ht="15.75">
      <c r="A205" s="20" t="e">
        <f>IF(ORÇAMENTO!#REF!="","",ORÇAMENTO!#REF!)</f>
        <v>#REF!</v>
      </c>
      <c r="B205" s="107"/>
      <c r="C205" s="26" t="e">
        <f>ORÇAMENTO!#REF!</f>
        <v>#REF!</v>
      </c>
      <c r="D205" s="180"/>
      <c r="E205" s="181"/>
      <c r="F205" s="182"/>
    </row>
    <row r="206" spans="1:6" ht="15.75">
      <c r="A206" s="174" t="e">
        <f>IF(ORÇAMENTO!#REF!="","",ORÇAMENTO!#REF!)</f>
        <v>#REF!</v>
      </c>
      <c r="B206" s="142" t="e">
        <f>ORÇAMENTO!#REF!</f>
        <v>#REF!</v>
      </c>
      <c r="C206" s="22" t="e">
        <f>ORÇAMENTO!#REF!</f>
        <v>#REF!</v>
      </c>
      <c r="D206" s="21" t="e">
        <f>ORÇAMENTO!#REF!</f>
        <v>#REF!</v>
      </c>
      <c r="E206" s="175"/>
      <c r="F206" s="176" t="e">
        <f>ORÇAMENTO!#REF!</f>
        <v>#REF!</v>
      </c>
    </row>
    <row r="207" spans="1:6" ht="15.75">
      <c r="A207" s="174" t="e">
        <f>IF(ORÇAMENTO!#REF!="","",ORÇAMENTO!#REF!)</f>
        <v>#REF!</v>
      </c>
      <c r="B207" s="142" t="e">
        <f>ORÇAMENTO!#REF!</f>
        <v>#REF!</v>
      </c>
      <c r="C207" s="22" t="e">
        <f>ORÇAMENTO!#REF!</f>
        <v>#REF!</v>
      </c>
      <c r="D207" s="21" t="e">
        <f>ORÇAMENTO!#REF!</f>
        <v>#REF!</v>
      </c>
      <c r="E207" s="175"/>
      <c r="F207" s="176" t="e">
        <f>ORÇAMENTO!#REF!</f>
        <v>#REF!</v>
      </c>
    </row>
    <row r="208" spans="1:6" ht="15.75">
      <c r="A208" s="174" t="e">
        <f>IF(ORÇAMENTO!#REF!="","",ORÇAMENTO!#REF!)</f>
        <v>#REF!</v>
      </c>
      <c r="B208" s="142" t="e">
        <f>ORÇAMENTO!#REF!</f>
        <v>#REF!</v>
      </c>
      <c r="C208" s="22" t="e">
        <f>ORÇAMENTO!#REF!</f>
        <v>#REF!</v>
      </c>
      <c r="D208" s="21" t="e">
        <f>ORÇAMENTO!#REF!</f>
        <v>#REF!</v>
      </c>
      <c r="E208" s="175"/>
      <c r="F208" s="176" t="e">
        <f>ORÇAMENTO!#REF!</f>
        <v>#REF!</v>
      </c>
    </row>
    <row r="209" spans="1:6" ht="5.0999999999999996" customHeight="1">
      <c r="A209" s="48"/>
      <c r="B209" s="49"/>
      <c r="C209" s="50"/>
      <c r="D209" s="49"/>
      <c r="E209" s="51"/>
      <c r="F209" s="52"/>
    </row>
    <row r="210" spans="1:6" ht="4.5" customHeight="1">
      <c r="A210" s="66"/>
      <c r="B210" s="46"/>
      <c r="C210" s="47"/>
      <c r="D210" s="46"/>
      <c r="E210" s="11"/>
      <c r="F210" s="67"/>
    </row>
    <row r="211" spans="1:6" ht="5.0999999999999996" customHeight="1">
      <c r="A211" s="58"/>
      <c r="B211" s="59"/>
      <c r="C211" s="60"/>
      <c r="D211" s="59"/>
      <c r="E211" s="61"/>
      <c r="F211" s="62"/>
    </row>
    <row r="212" spans="1:6" ht="15.75">
      <c r="A212" s="168">
        <f>ORÇAMENTO!A130</f>
        <v>9</v>
      </c>
      <c r="B212" s="169"/>
      <c r="C212" s="170" t="str">
        <f>ORÇAMENTO!C130</f>
        <v>PISO / PAVIMENTAÇÃO</v>
      </c>
      <c r="D212" s="171"/>
      <c r="E212" s="172"/>
      <c r="F212" s="173"/>
    </row>
    <row r="213" spans="1:6" ht="31.5">
      <c r="A213" s="174" t="str">
        <f>IF(ORÇAMENTO!A131="","",ORÇAMENTO!A131)</f>
        <v>9.1</v>
      </c>
      <c r="B213" s="142" t="str">
        <f>ORÇAMENTO!B131</f>
        <v>ED-50600</v>
      </c>
      <c r="C213" s="22" t="str">
        <f>ORÇAMENTO!C131</f>
        <v>APLICAÇÃO DE LONA PRETA, ESP. 150 MICRAS, INCLUSIVE FORNECIMENTO</v>
      </c>
      <c r="D213" s="21" t="str">
        <f>ORÇAMENTO!D131</f>
        <v>M2</v>
      </c>
      <c r="E213" s="175"/>
      <c r="F213" s="176">
        <f>ORÇAMENTO!E131</f>
        <v>849.49</v>
      </c>
    </row>
    <row r="214" spans="1:6" ht="15.75">
      <c r="A214" s="174" t="e">
        <f>IF(ORÇAMENTO!#REF!="","",ORÇAMENTO!#REF!)</f>
        <v>#REF!</v>
      </c>
      <c r="B214" s="142" t="e">
        <f>ORÇAMENTO!#REF!</f>
        <v>#REF!</v>
      </c>
      <c r="C214" s="22" t="e">
        <f>ORÇAMENTO!#REF!</f>
        <v>#REF!</v>
      </c>
      <c r="D214" s="21" t="e">
        <f>ORÇAMENTO!#REF!</f>
        <v>#REF!</v>
      </c>
      <c r="E214" s="175"/>
      <c r="F214" s="176" t="e">
        <f>ORÇAMENTO!#REF!</f>
        <v>#REF!</v>
      </c>
    </row>
    <row r="215" spans="1:6" ht="15.75">
      <c r="A215" s="174" t="e">
        <f>IF(ORÇAMENTO!#REF!="","",ORÇAMENTO!#REF!)</f>
        <v>#REF!</v>
      </c>
      <c r="B215" s="142" t="e">
        <f>ORÇAMENTO!#REF!</f>
        <v>#REF!</v>
      </c>
      <c r="C215" s="22" t="e">
        <f>ORÇAMENTO!#REF!</f>
        <v>#REF!</v>
      </c>
      <c r="D215" s="21" t="e">
        <f>ORÇAMENTO!#REF!</f>
        <v>#REF!</v>
      </c>
      <c r="E215" s="175"/>
      <c r="F215" s="176" t="e">
        <f>ORÇAMENTO!#REF!</f>
        <v>#REF!</v>
      </c>
    </row>
    <row r="216" spans="1:6" ht="15.75">
      <c r="A216" s="174" t="e">
        <f>IF(ORÇAMENTO!#REF!="","",ORÇAMENTO!#REF!)</f>
        <v>#REF!</v>
      </c>
      <c r="B216" s="142" t="e">
        <f>ORÇAMENTO!#REF!</f>
        <v>#REF!</v>
      </c>
      <c r="C216" s="22" t="e">
        <f>ORÇAMENTO!#REF!</f>
        <v>#REF!</v>
      </c>
      <c r="D216" s="21" t="e">
        <f>ORÇAMENTO!#REF!</f>
        <v>#REF!</v>
      </c>
      <c r="E216" s="175"/>
      <c r="F216" s="176" t="e">
        <f>ORÇAMENTO!#REF!</f>
        <v>#REF!</v>
      </c>
    </row>
    <row r="217" spans="1:6" ht="31.5">
      <c r="A217" s="174" t="str">
        <f>IF(ORÇAMENTO!A132="","",ORÇAMENTO!A132)</f>
        <v>9.2</v>
      </c>
      <c r="B217" s="142" t="str">
        <f>ORÇAMENTO!B132</f>
        <v>ED-50569</v>
      </c>
      <c r="C217" s="22" t="str">
        <f>ORÇAMENTO!C132</f>
        <v>CONTRAPISO DESEMPENADO COM ARGAMASSA, TRAÇO 1:3 (CIMENTO E AREIA), ESP. 50MM</v>
      </c>
      <c r="D217" s="21" t="str">
        <f>ORÇAMENTO!D132</f>
        <v>M2</v>
      </c>
      <c r="E217" s="175"/>
      <c r="F217" s="176">
        <f>ORÇAMENTO!E132</f>
        <v>849.49</v>
      </c>
    </row>
    <row r="218" spans="1:6" ht="15.75">
      <c r="A218" s="174" t="e">
        <f>IF(ORÇAMENTO!#REF!="","",ORÇAMENTO!#REF!)</f>
        <v>#REF!</v>
      </c>
      <c r="B218" s="142" t="e">
        <f>ORÇAMENTO!#REF!</f>
        <v>#REF!</v>
      </c>
      <c r="C218" s="22" t="e">
        <f>ORÇAMENTO!#REF!</f>
        <v>#REF!</v>
      </c>
      <c r="D218" s="21" t="e">
        <f>ORÇAMENTO!#REF!</f>
        <v>#REF!</v>
      </c>
      <c r="E218" s="175"/>
      <c r="F218" s="176" t="e">
        <f>ORÇAMENTO!#REF!</f>
        <v>#REF!</v>
      </c>
    </row>
    <row r="219" spans="1:6" ht="78.75">
      <c r="A219" s="174" t="str">
        <f>IF(ORÇAMENTO!A133="","",ORÇAMENTO!A133)</f>
        <v>9.3</v>
      </c>
      <c r="B219" s="142" t="str">
        <f>ORÇAMENTO!B133</f>
        <v>ED-50754</v>
      </c>
      <c r="C219" s="22" t="str">
        <f>ORÇAMENTO!C133</f>
        <v>REVESTIMENTO COM PORCELANATO APLICADO EM PISO, ACABAMENTO POLÍDO, AMBIENTE INTERNO, PADRÃO EXTRA, BORDA RETIFICADA, DIMENSÃO DA PEÇA (60X60CM), ASSENTAMENTO COM ARGAMASSA INDUSTRIALIZADA, INCLUSIVE REJUNTAMENTO</v>
      </c>
      <c r="D219" s="21" t="str">
        <f>ORÇAMENTO!D133</f>
        <v>M2</v>
      </c>
      <c r="E219" s="175"/>
      <c r="F219" s="176">
        <f>ORÇAMENTO!E133</f>
        <v>147.09</v>
      </c>
    </row>
    <row r="220" spans="1:6" ht="47.25">
      <c r="A220" s="174" t="str">
        <f>IF(ORÇAMENTO!A134="","",ORÇAMENTO!A134)</f>
        <v>9.4</v>
      </c>
      <c r="B220" s="142" t="str">
        <f>ORÇAMENTO!B134</f>
        <v>ED-17821</v>
      </c>
      <c r="C220" s="22" t="str">
        <f>ORÇAMENTO!C134</f>
        <v>APLICAÇÃO DE REJUNTE CIMENTÍCIO COLORIDO INDUSTRIALIZADO PARA REVESTIMENTOS DE PAREDE/PISO COM JUNTAS DE ATÉ 1MM DE ESPESSURA</v>
      </c>
      <c r="D220" s="21" t="str">
        <f>ORÇAMENTO!D134</f>
        <v>M2</v>
      </c>
      <c r="E220" s="175"/>
      <c r="F220" s="176">
        <f>ORÇAMENTO!E134</f>
        <v>147.09</v>
      </c>
    </row>
    <row r="221" spans="1:6" ht="15.75">
      <c r="A221" s="174" t="e">
        <f>IF(ORÇAMENTO!#REF!="","",ORÇAMENTO!#REF!)</f>
        <v>#REF!</v>
      </c>
      <c r="B221" s="142" t="e">
        <f>ORÇAMENTO!#REF!</f>
        <v>#REF!</v>
      </c>
      <c r="C221" s="22" t="e">
        <f>ORÇAMENTO!#REF!</f>
        <v>#REF!</v>
      </c>
      <c r="D221" s="21" t="e">
        <f>ORÇAMENTO!#REF!</f>
        <v>#REF!</v>
      </c>
      <c r="E221" s="175"/>
      <c r="F221" s="176" t="e">
        <f>ORÇAMENTO!#REF!</f>
        <v>#REF!</v>
      </c>
    </row>
    <row r="222" spans="1:6" ht="15.75">
      <c r="A222" s="174" t="e">
        <f>IF(ORÇAMENTO!#REF!="","",ORÇAMENTO!#REF!)</f>
        <v>#REF!</v>
      </c>
      <c r="B222" s="142" t="e">
        <f>ORÇAMENTO!#REF!</f>
        <v>#REF!</v>
      </c>
      <c r="C222" s="22" t="e">
        <f>ORÇAMENTO!#REF!</f>
        <v>#REF!</v>
      </c>
      <c r="D222" s="21" t="e">
        <f>ORÇAMENTO!#REF!</f>
        <v>#REF!</v>
      </c>
      <c r="E222" s="175"/>
      <c r="F222" s="176" t="e">
        <f>ORÇAMENTO!#REF!</f>
        <v>#REF!</v>
      </c>
    </row>
    <row r="223" spans="1:6" ht="15.75">
      <c r="A223" s="174" t="e">
        <f>IF(ORÇAMENTO!#REF!="","",ORÇAMENTO!#REF!)</f>
        <v>#REF!</v>
      </c>
      <c r="B223" s="142" t="e">
        <f>ORÇAMENTO!#REF!</f>
        <v>#REF!</v>
      </c>
      <c r="C223" s="22" t="e">
        <f>ORÇAMENTO!#REF!</f>
        <v>#REF!</v>
      </c>
      <c r="D223" s="21" t="e">
        <f>ORÇAMENTO!#REF!</f>
        <v>#REF!</v>
      </c>
      <c r="E223" s="175"/>
      <c r="F223" s="176" t="e">
        <f>ORÇAMENTO!#REF!</f>
        <v>#REF!</v>
      </c>
    </row>
    <row r="224" spans="1:6" ht="15.75">
      <c r="A224" s="174" t="e">
        <f>IF(ORÇAMENTO!#REF!="","",ORÇAMENTO!#REF!)</f>
        <v>#REF!</v>
      </c>
      <c r="B224" s="142" t="e">
        <f>ORÇAMENTO!#REF!</f>
        <v>#REF!</v>
      </c>
      <c r="C224" s="22" t="e">
        <f>ORÇAMENTO!#REF!</f>
        <v>#REF!</v>
      </c>
      <c r="D224" s="21" t="e">
        <f>ORÇAMENTO!#REF!</f>
        <v>#REF!</v>
      </c>
      <c r="E224" s="175"/>
      <c r="F224" s="176" t="e">
        <f>ORÇAMENTO!#REF!</f>
        <v>#REF!</v>
      </c>
    </row>
    <row r="225" spans="1:6" ht="15.75">
      <c r="A225" s="174" t="e">
        <f>IF(ORÇAMENTO!#REF!="","",ORÇAMENTO!#REF!)</f>
        <v>#REF!</v>
      </c>
      <c r="B225" s="142" t="e">
        <f>ORÇAMENTO!#REF!</f>
        <v>#REF!</v>
      </c>
      <c r="C225" s="22" t="e">
        <f>ORÇAMENTO!#REF!</f>
        <v>#REF!</v>
      </c>
      <c r="D225" s="21" t="e">
        <f>ORÇAMENTO!#REF!</f>
        <v>#REF!</v>
      </c>
      <c r="E225" s="175"/>
      <c r="F225" s="176" t="e">
        <f>ORÇAMENTO!#REF!</f>
        <v>#REF!</v>
      </c>
    </row>
    <row r="226" spans="1:6" ht="15.75">
      <c r="A226" s="174" t="e">
        <f>IF(ORÇAMENTO!#REF!="","",ORÇAMENTO!#REF!)</f>
        <v>#REF!</v>
      </c>
      <c r="B226" s="142" t="e">
        <f>ORÇAMENTO!#REF!</f>
        <v>#REF!</v>
      </c>
      <c r="C226" s="22" t="e">
        <f>ORÇAMENTO!#REF!</f>
        <v>#REF!</v>
      </c>
      <c r="D226" s="21" t="e">
        <f>ORÇAMENTO!#REF!</f>
        <v>#REF!</v>
      </c>
      <c r="E226" s="175"/>
      <c r="F226" s="176" t="e">
        <f>ORÇAMENTO!#REF!</f>
        <v>#REF!</v>
      </c>
    </row>
    <row r="227" spans="1:6" ht="15.75">
      <c r="A227" s="174" t="e">
        <f>IF(ORÇAMENTO!#REF!="","",ORÇAMENTO!#REF!)</f>
        <v>#REF!</v>
      </c>
      <c r="B227" s="142" t="e">
        <f>ORÇAMENTO!#REF!</f>
        <v>#REF!</v>
      </c>
      <c r="C227" s="22" t="e">
        <f>ORÇAMENTO!#REF!</f>
        <v>#REF!</v>
      </c>
      <c r="D227" s="21" t="e">
        <f>ORÇAMENTO!#REF!</f>
        <v>#REF!</v>
      </c>
      <c r="E227" s="175"/>
      <c r="F227" s="176" t="e">
        <f>ORÇAMENTO!#REF!</f>
        <v>#REF!</v>
      </c>
    </row>
    <row r="228" spans="1:6" ht="15.75">
      <c r="A228" s="174" t="e">
        <f>IF(ORÇAMENTO!#REF!="","",ORÇAMENTO!#REF!)</f>
        <v>#REF!</v>
      </c>
      <c r="B228" s="142" t="e">
        <f>ORÇAMENTO!#REF!</f>
        <v>#REF!</v>
      </c>
      <c r="C228" s="22" t="e">
        <f>ORÇAMENTO!#REF!</f>
        <v>#REF!</v>
      </c>
      <c r="D228" s="21" t="e">
        <f>ORÇAMENTO!#REF!</f>
        <v>#REF!</v>
      </c>
      <c r="E228" s="175"/>
      <c r="F228" s="176" t="e">
        <f>ORÇAMENTO!#REF!</f>
        <v>#REF!</v>
      </c>
    </row>
    <row r="229" spans="1:6" ht="15.75">
      <c r="A229" s="174" t="e">
        <f>IF(ORÇAMENTO!#REF!="","",ORÇAMENTO!#REF!)</f>
        <v>#REF!</v>
      </c>
      <c r="B229" s="142" t="e">
        <f>ORÇAMENTO!#REF!</f>
        <v>#REF!</v>
      </c>
      <c r="C229" s="22" t="e">
        <f>ORÇAMENTO!#REF!</f>
        <v>#REF!</v>
      </c>
      <c r="D229" s="21" t="e">
        <f>ORÇAMENTO!#REF!</f>
        <v>#REF!</v>
      </c>
      <c r="E229" s="175"/>
      <c r="F229" s="176" t="e">
        <f>ORÇAMENTO!#REF!</f>
        <v>#REF!</v>
      </c>
    </row>
    <row r="230" spans="1:6" ht="15.75">
      <c r="A230" s="174" t="e">
        <f>IF(ORÇAMENTO!#REF!="","",ORÇAMENTO!#REF!)</f>
        <v>#REF!</v>
      </c>
      <c r="B230" s="142" t="e">
        <f>ORÇAMENTO!#REF!</f>
        <v>#REF!</v>
      </c>
      <c r="C230" s="22" t="e">
        <f>ORÇAMENTO!#REF!</f>
        <v>#REF!</v>
      </c>
      <c r="D230" s="21" t="e">
        <f>ORÇAMENTO!#REF!</f>
        <v>#REF!</v>
      </c>
      <c r="E230" s="175"/>
      <c r="F230" s="176" t="e">
        <f>ORÇAMENTO!#REF!</f>
        <v>#REF!</v>
      </c>
    </row>
    <row r="231" spans="1:6" ht="15.75">
      <c r="A231" s="174" t="e">
        <f>IF(ORÇAMENTO!#REF!="","",ORÇAMENTO!#REF!)</f>
        <v>#REF!</v>
      </c>
      <c r="B231" s="142" t="e">
        <f>ORÇAMENTO!#REF!</f>
        <v>#REF!</v>
      </c>
      <c r="C231" s="22" t="e">
        <f>ORÇAMENTO!#REF!</f>
        <v>#REF!</v>
      </c>
      <c r="D231" s="21" t="e">
        <f>ORÇAMENTO!#REF!</f>
        <v>#REF!</v>
      </c>
      <c r="E231" s="175"/>
      <c r="F231" s="176" t="e">
        <f>ORÇAMENTO!#REF!</f>
        <v>#REF!</v>
      </c>
    </row>
    <row r="232" spans="1:6" ht="15.75">
      <c r="A232" s="174" t="e">
        <f>IF(ORÇAMENTO!#REF!="","",ORÇAMENTO!#REF!)</f>
        <v>#REF!</v>
      </c>
      <c r="B232" s="142" t="e">
        <f>ORÇAMENTO!#REF!</f>
        <v>#REF!</v>
      </c>
      <c r="C232" s="22" t="e">
        <f>ORÇAMENTO!#REF!</f>
        <v>#REF!</v>
      </c>
      <c r="D232" s="21" t="e">
        <f>ORÇAMENTO!#REF!</f>
        <v>#REF!</v>
      </c>
      <c r="E232" s="175"/>
      <c r="F232" s="176" t="e">
        <f>ORÇAMENTO!#REF!</f>
        <v>#REF!</v>
      </c>
    </row>
    <row r="233" spans="1:6" ht="15.75">
      <c r="A233" s="174" t="e">
        <f>IF(ORÇAMENTO!#REF!="","",ORÇAMENTO!#REF!)</f>
        <v>#REF!</v>
      </c>
      <c r="B233" s="142" t="e">
        <f>ORÇAMENTO!#REF!</f>
        <v>#REF!</v>
      </c>
      <c r="C233" s="22" t="e">
        <f>ORÇAMENTO!#REF!</f>
        <v>#REF!</v>
      </c>
      <c r="D233" s="21" t="e">
        <f>ORÇAMENTO!#REF!</f>
        <v>#REF!</v>
      </c>
      <c r="E233" s="175"/>
      <c r="F233" s="176" t="e">
        <f>ORÇAMENTO!#REF!</f>
        <v>#REF!</v>
      </c>
    </row>
    <row r="234" spans="1:6" ht="15.75">
      <c r="A234" s="174" t="e">
        <f>IF(ORÇAMENTO!#REF!="","",ORÇAMENTO!#REF!)</f>
        <v>#REF!</v>
      </c>
      <c r="B234" s="142" t="e">
        <f>ORÇAMENTO!#REF!</f>
        <v>#REF!</v>
      </c>
      <c r="C234" s="22" t="e">
        <f>ORÇAMENTO!#REF!</f>
        <v>#REF!</v>
      </c>
      <c r="D234" s="21" t="e">
        <f>ORÇAMENTO!#REF!</f>
        <v>#REF!</v>
      </c>
      <c r="E234" s="175"/>
      <c r="F234" s="176" t="e">
        <f>ORÇAMENTO!#REF!</f>
        <v>#REF!</v>
      </c>
    </row>
    <row r="235" spans="1:6" ht="15.75">
      <c r="A235" s="174" t="e">
        <f>IF(ORÇAMENTO!#REF!="","",ORÇAMENTO!#REF!)</f>
        <v>#REF!</v>
      </c>
      <c r="B235" s="142" t="e">
        <f>ORÇAMENTO!#REF!</f>
        <v>#REF!</v>
      </c>
      <c r="C235" s="22" t="e">
        <f>ORÇAMENTO!#REF!</f>
        <v>#REF!</v>
      </c>
      <c r="D235" s="21" t="e">
        <f>ORÇAMENTO!#REF!</f>
        <v>#REF!</v>
      </c>
      <c r="E235" s="175"/>
      <c r="F235" s="176" t="e">
        <f>ORÇAMENTO!#REF!</f>
        <v>#REF!</v>
      </c>
    </row>
    <row r="236" spans="1:6" ht="15.75">
      <c r="A236" s="174" t="e">
        <f>IF(ORÇAMENTO!#REF!="","",ORÇAMENTO!#REF!)</f>
        <v>#REF!</v>
      </c>
      <c r="B236" s="142" t="e">
        <f>ORÇAMENTO!#REF!</f>
        <v>#REF!</v>
      </c>
      <c r="C236" s="22" t="e">
        <f>ORÇAMENTO!#REF!</f>
        <v>#REF!</v>
      </c>
      <c r="D236" s="21" t="e">
        <f>ORÇAMENTO!#REF!</f>
        <v>#REF!</v>
      </c>
      <c r="E236" s="175"/>
      <c r="F236" s="176" t="e">
        <f>ORÇAMENTO!#REF!</f>
        <v>#REF!</v>
      </c>
    </row>
    <row r="237" spans="1:6" ht="15.75">
      <c r="A237" s="174" t="e">
        <f>IF(ORÇAMENTO!#REF!="","",ORÇAMENTO!#REF!)</f>
        <v>#REF!</v>
      </c>
      <c r="B237" s="142" t="e">
        <f>ORÇAMENTO!#REF!</f>
        <v>#REF!</v>
      </c>
      <c r="C237" s="22" t="e">
        <f>ORÇAMENTO!#REF!</f>
        <v>#REF!</v>
      </c>
      <c r="D237" s="21" t="e">
        <f>ORÇAMENTO!#REF!</f>
        <v>#REF!</v>
      </c>
      <c r="E237" s="175"/>
      <c r="F237" s="176" t="e">
        <f>ORÇAMENTO!#REF!</f>
        <v>#REF!</v>
      </c>
    </row>
    <row r="238" spans="1:6" ht="15.75">
      <c r="A238" s="174" t="e">
        <f>IF(ORÇAMENTO!#REF!="","",ORÇAMENTO!#REF!)</f>
        <v>#REF!</v>
      </c>
      <c r="B238" s="142" t="e">
        <f>ORÇAMENTO!#REF!</f>
        <v>#REF!</v>
      </c>
      <c r="C238" s="22" t="e">
        <f>ORÇAMENTO!#REF!</f>
        <v>#REF!</v>
      </c>
      <c r="D238" s="21" t="e">
        <f>ORÇAMENTO!#REF!</f>
        <v>#REF!</v>
      </c>
      <c r="E238" s="175"/>
      <c r="F238" s="176" t="e">
        <f>ORÇAMENTO!#REF!</f>
        <v>#REF!</v>
      </c>
    </row>
    <row r="239" spans="1:6" ht="15.75">
      <c r="A239" s="174" t="e">
        <f>IF(ORÇAMENTO!#REF!="","",ORÇAMENTO!#REF!)</f>
        <v>#REF!</v>
      </c>
      <c r="B239" s="142" t="e">
        <f>ORÇAMENTO!#REF!</f>
        <v>#REF!</v>
      </c>
      <c r="C239" s="22" t="e">
        <f>ORÇAMENTO!#REF!</f>
        <v>#REF!</v>
      </c>
      <c r="D239" s="21" t="e">
        <f>ORÇAMENTO!#REF!</f>
        <v>#REF!</v>
      </c>
      <c r="E239" s="175"/>
      <c r="F239" s="176" t="e">
        <f>ORÇAMENTO!#REF!</f>
        <v>#REF!</v>
      </c>
    </row>
    <row r="240" spans="1:6" ht="15.75">
      <c r="A240" s="174" t="e">
        <f>IF(ORÇAMENTO!#REF!="","",ORÇAMENTO!#REF!)</f>
        <v>#REF!</v>
      </c>
      <c r="B240" s="142" t="e">
        <f>ORÇAMENTO!#REF!</f>
        <v>#REF!</v>
      </c>
      <c r="C240" s="22" t="e">
        <f>ORÇAMENTO!#REF!</f>
        <v>#REF!</v>
      </c>
      <c r="D240" s="21" t="e">
        <f>ORÇAMENTO!#REF!</f>
        <v>#REF!</v>
      </c>
      <c r="E240" s="175"/>
      <c r="F240" s="176" t="e">
        <f>ORÇAMENTO!#REF!</f>
        <v>#REF!</v>
      </c>
    </row>
    <row r="241" spans="1:6" ht="15.75">
      <c r="A241" s="174" t="e">
        <f>IF(ORÇAMENTO!#REF!="","",ORÇAMENTO!#REF!)</f>
        <v>#REF!</v>
      </c>
      <c r="B241" s="142" t="e">
        <f>ORÇAMENTO!#REF!</f>
        <v>#REF!</v>
      </c>
      <c r="C241" s="22" t="e">
        <f>ORÇAMENTO!#REF!</f>
        <v>#REF!</v>
      </c>
      <c r="D241" s="21" t="e">
        <f>ORÇAMENTO!#REF!</f>
        <v>#REF!</v>
      </c>
      <c r="E241" s="175"/>
      <c r="F241" s="176" t="e">
        <f>ORÇAMENTO!#REF!</f>
        <v>#REF!</v>
      </c>
    </row>
    <row r="242" spans="1:6" ht="15.75">
      <c r="A242" s="174" t="e">
        <f>IF(ORÇAMENTO!#REF!="","",ORÇAMENTO!#REF!)</f>
        <v>#REF!</v>
      </c>
      <c r="B242" s="142" t="e">
        <f>ORÇAMENTO!#REF!</f>
        <v>#REF!</v>
      </c>
      <c r="C242" s="22" t="e">
        <f>ORÇAMENTO!#REF!</f>
        <v>#REF!</v>
      </c>
      <c r="D242" s="21" t="e">
        <f>ORÇAMENTO!#REF!</f>
        <v>#REF!</v>
      </c>
      <c r="E242" s="175"/>
      <c r="F242" s="176" t="e">
        <f>ORÇAMENTO!#REF!</f>
        <v>#REF!</v>
      </c>
    </row>
    <row r="243" spans="1:6" ht="15.75">
      <c r="A243" s="174" t="e">
        <f>IF(ORÇAMENTO!#REF!="","",ORÇAMENTO!#REF!)</f>
        <v>#REF!</v>
      </c>
      <c r="B243" s="142" t="e">
        <f>ORÇAMENTO!#REF!</f>
        <v>#REF!</v>
      </c>
      <c r="C243" s="22" t="e">
        <f>ORÇAMENTO!#REF!</f>
        <v>#REF!</v>
      </c>
      <c r="D243" s="21" t="e">
        <f>ORÇAMENTO!#REF!</f>
        <v>#REF!</v>
      </c>
      <c r="E243" s="175"/>
      <c r="F243" s="176" t="e">
        <f>ORÇAMENTO!#REF!</f>
        <v>#REF!</v>
      </c>
    </row>
    <row r="244" spans="1:6" ht="31.5">
      <c r="A244" s="174" t="str">
        <f>IF(ORÇAMENTO!A135="","",ORÇAMENTO!A135)</f>
        <v>9.5</v>
      </c>
      <c r="B244" s="142" t="str">
        <f>ORÇAMENTO!B135</f>
        <v>ED-50617</v>
      </c>
      <c r="C244" s="22" t="str">
        <f>ORÇAMENTO!C135</f>
        <v>LIMPEZA E POLIMENTO DE PISO GRANILITE/MARMORITE, EXCLUSIVE RESINA</v>
      </c>
      <c r="D244" s="21" t="str">
        <f>ORÇAMENTO!D135</f>
        <v>M2</v>
      </c>
      <c r="E244" s="175"/>
      <c r="F244" s="176">
        <f>ORÇAMENTO!E135</f>
        <v>702.4</v>
      </c>
    </row>
    <row r="245" spans="1:6" ht="47.25">
      <c r="A245" s="174" t="str">
        <f>IF(ORÇAMENTO!A136="","",ORÇAMENTO!A136)</f>
        <v>9.6</v>
      </c>
      <c r="B245" s="142" t="str">
        <f>ORÇAMENTO!B136</f>
        <v>ED-50616</v>
      </c>
      <c r="C245" s="22" t="str">
        <f>ORÇAMENTO!C136</f>
        <v>PISO EM GRANILITE/MARMORITE, ESP. 8MM, ACABAMENTO LAVADO TIPO FULGET, COR NATURAL, MODULAÇÃO DE 1X1M, INCLUSO JUNTA PLÁSTICA</v>
      </c>
      <c r="D245" s="21" t="str">
        <f>ORÇAMENTO!D136</f>
        <v>M2</v>
      </c>
      <c r="E245" s="175"/>
      <c r="F245" s="176">
        <f>ORÇAMENTO!E136</f>
        <v>702.4</v>
      </c>
    </row>
    <row r="246" spans="1:6" ht="15.75">
      <c r="A246" s="174" t="e">
        <f>IF(ORÇAMENTO!#REF!="","",ORÇAMENTO!#REF!)</f>
        <v>#REF!</v>
      </c>
      <c r="B246" s="142" t="e">
        <f>ORÇAMENTO!#REF!</f>
        <v>#REF!</v>
      </c>
      <c r="C246" s="22" t="e">
        <f>ORÇAMENTO!#REF!</f>
        <v>#REF!</v>
      </c>
      <c r="D246" s="21" t="e">
        <f>ORÇAMENTO!#REF!</f>
        <v>#REF!</v>
      </c>
      <c r="E246" s="175"/>
      <c r="F246" s="176" t="e">
        <f>ORÇAMENTO!#REF!</f>
        <v>#REF!</v>
      </c>
    </row>
    <row r="247" spans="1:6" ht="15.75">
      <c r="A247" s="174" t="e">
        <f>IF(ORÇAMENTO!#REF!="","",ORÇAMENTO!#REF!)</f>
        <v>#REF!</v>
      </c>
      <c r="B247" s="142" t="e">
        <f>ORÇAMENTO!#REF!</f>
        <v>#REF!</v>
      </c>
      <c r="C247" s="22" t="e">
        <f>ORÇAMENTO!#REF!</f>
        <v>#REF!</v>
      </c>
      <c r="D247" s="21" t="e">
        <f>ORÇAMENTO!#REF!</f>
        <v>#REF!</v>
      </c>
      <c r="E247" s="175"/>
      <c r="F247" s="176" t="e">
        <f>ORÇAMENTO!#REF!</f>
        <v>#REF!</v>
      </c>
    </row>
    <row r="248" spans="1:6" ht="78.75">
      <c r="A248" s="174" t="str">
        <f>IF(ORÇAMENTO!A137="","",ORÇAMENTO!A137)</f>
        <v>9.7</v>
      </c>
      <c r="B248" s="142" t="str">
        <f>ORÇAMENTO!B137</f>
        <v>ED-50571</v>
      </c>
      <c r="C248" s="22" t="str">
        <f>ORÇAMENTO!C137</f>
        <v>PISO EM CONCRETO, PREPARADO EM OBRA COM BETONEIRA, FCK 13,5MPA, SEM ARMAÇÃO, ACABAMENTO RÚSTICO, ESP. 8CM, INCLUSIVE FORNECIMENTO, LANÇAMENTO, ADENSAMENTO, SARRAFEAMENTO, EXCLUSIVE JUNTA DE DILATAÇÃO</v>
      </c>
      <c r="D248" s="21" t="str">
        <f>ORÇAMENTO!D137</f>
        <v>M2</v>
      </c>
      <c r="E248" s="175"/>
      <c r="F248" s="176">
        <f>ORÇAMENTO!E137</f>
        <v>693.93</v>
      </c>
    </row>
    <row r="249" spans="1:6" ht="15.75">
      <c r="A249" s="174" t="e">
        <f>IF(ORÇAMENTO!#REF!="","",ORÇAMENTO!#REF!)</f>
        <v>#REF!</v>
      </c>
      <c r="B249" s="142" t="e">
        <f>ORÇAMENTO!#REF!</f>
        <v>#REF!</v>
      </c>
      <c r="C249" s="22" t="e">
        <f>ORÇAMENTO!#REF!</f>
        <v>#REF!</v>
      </c>
      <c r="D249" s="21" t="e">
        <f>ORÇAMENTO!#REF!</f>
        <v>#REF!</v>
      </c>
      <c r="E249" s="175"/>
      <c r="F249" s="176" t="e">
        <f>ORÇAMENTO!#REF!</f>
        <v>#REF!</v>
      </c>
    </row>
    <row r="250" spans="1:6" ht="15.75">
      <c r="A250" s="174" t="e">
        <f>IF(ORÇAMENTO!#REF!="","",ORÇAMENTO!#REF!)</f>
        <v>#REF!</v>
      </c>
      <c r="B250" s="142" t="e">
        <f>ORÇAMENTO!#REF!</f>
        <v>#REF!</v>
      </c>
      <c r="C250" s="22" t="e">
        <f>ORÇAMENTO!#REF!</f>
        <v>#REF!</v>
      </c>
      <c r="D250" s="21" t="e">
        <f>ORÇAMENTO!#REF!</f>
        <v>#REF!</v>
      </c>
      <c r="E250" s="175"/>
      <c r="F250" s="176" t="e">
        <f>ORÇAMENTO!#REF!</f>
        <v>#REF!</v>
      </c>
    </row>
    <row r="251" spans="1:6" ht="15.75">
      <c r="A251" s="174" t="e">
        <f>IF(ORÇAMENTO!#REF!="","",ORÇAMENTO!#REF!)</f>
        <v>#REF!</v>
      </c>
      <c r="B251" s="142" t="e">
        <f>ORÇAMENTO!#REF!</f>
        <v>#REF!</v>
      </c>
      <c r="C251" s="22" t="e">
        <f>ORÇAMENTO!#REF!</f>
        <v>#REF!</v>
      </c>
      <c r="D251" s="21" t="e">
        <f>ORÇAMENTO!#REF!</f>
        <v>#REF!</v>
      </c>
      <c r="E251" s="175"/>
      <c r="F251" s="176" t="e">
        <f>ORÇAMENTO!#REF!</f>
        <v>#REF!</v>
      </c>
    </row>
    <row r="252" spans="1:6" ht="15.75">
      <c r="A252" s="174" t="e">
        <f>IF(ORÇAMENTO!#REF!="","",ORÇAMENTO!#REF!)</f>
        <v>#REF!</v>
      </c>
      <c r="B252" s="142" t="e">
        <f>ORÇAMENTO!#REF!</f>
        <v>#REF!</v>
      </c>
      <c r="C252" s="22" t="e">
        <f>ORÇAMENTO!#REF!</f>
        <v>#REF!</v>
      </c>
      <c r="D252" s="21" t="e">
        <f>ORÇAMENTO!#REF!</f>
        <v>#REF!</v>
      </c>
      <c r="E252" s="175"/>
      <c r="F252" s="176" t="e">
        <f>ORÇAMENTO!#REF!</f>
        <v>#REF!</v>
      </c>
    </row>
    <row r="253" spans="1:6" ht="15.75">
      <c r="A253" s="174" t="e">
        <f>IF(ORÇAMENTO!#REF!="","",ORÇAMENTO!#REF!)</f>
        <v>#REF!</v>
      </c>
      <c r="B253" s="142" t="e">
        <f>ORÇAMENTO!#REF!</f>
        <v>#REF!</v>
      </c>
      <c r="C253" s="22" t="e">
        <f>ORÇAMENTO!#REF!</f>
        <v>#REF!</v>
      </c>
      <c r="D253" s="21" t="e">
        <f>ORÇAMENTO!#REF!</f>
        <v>#REF!</v>
      </c>
      <c r="E253" s="175"/>
      <c r="F253" s="176" t="e">
        <f>ORÇAMENTO!#REF!</f>
        <v>#REF!</v>
      </c>
    </row>
    <row r="254" spans="1:6" ht="63">
      <c r="A254" s="174" t="str">
        <f>IF(ORÇAMENTO!A138="","",ORÇAMENTO!A138)</f>
        <v>9.8</v>
      </c>
      <c r="B254" s="142" t="str">
        <f>ORÇAMENTO!B138</f>
        <v>ED-50629</v>
      </c>
      <c r="C254" s="22" t="str">
        <f>ORÇAMENTO!C138</f>
        <v>PISO PODOTÁTIL DE BORRACHA, ALERTA, ESP. 12MM, COLORIDA, ASSENTAMENTO COM ARGAMASSA, TRAÇO 1:4 (CIMENTO E AREIA), INCLUSIVE FORNECIMENTO E INSTALAÇÃO</v>
      </c>
      <c r="D254" s="21" t="str">
        <f>ORÇAMENTO!D138</f>
        <v>M2</v>
      </c>
      <c r="E254" s="175"/>
      <c r="F254" s="176">
        <f>ORÇAMENTO!E138</f>
        <v>0.69</v>
      </c>
    </row>
    <row r="255" spans="1:6" ht="15.75">
      <c r="A255" s="174" t="e">
        <f>IF(ORÇAMENTO!#REF!="","",ORÇAMENTO!#REF!)</f>
        <v>#REF!</v>
      </c>
      <c r="B255" s="142" t="e">
        <f>ORÇAMENTO!#REF!</f>
        <v>#REF!</v>
      </c>
      <c r="C255" s="22" t="e">
        <f>ORÇAMENTO!#REF!</f>
        <v>#REF!</v>
      </c>
      <c r="D255" s="21" t="e">
        <f>ORÇAMENTO!#REF!</f>
        <v>#REF!</v>
      </c>
      <c r="E255" s="175"/>
      <c r="F255" s="176" t="e">
        <f>ORÇAMENTO!#REF!</f>
        <v>#REF!</v>
      </c>
    </row>
    <row r="256" spans="1:6" ht="15.75">
      <c r="A256" s="174" t="e">
        <f>IF(ORÇAMENTO!#REF!="","",ORÇAMENTO!#REF!)</f>
        <v>#REF!</v>
      </c>
      <c r="B256" s="142" t="e">
        <f>ORÇAMENTO!#REF!</f>
        <v>#REF!</v>
      </c>
      <c r="C256" s="22" t="e">
        <f>ORÇAMENTO!#REF!</f>
        <v>#REF!</v>
      </c>
      <c r="D256" s="21" t="e">
        <f>ORÇAMENTO!#REF!</f>
        <v>#REF!</v>
      </c>
      <c r="E256" s="175"/>
      <c r="F256" s="176" t="e">
        <f>ORÇAMENTO!#REF!</f>
        <v>#REF!</v>
      </c>
    </row>
    <row r="257" spans="1:6" ht="15.75">
      <c r="A257" s="174" t="e">
        <f>IF(ORÇAMENTO!#REF!="","",ORÇAMENTO!#REF!)</f>
        <v>#REF!</v>
      </c>
      <c r="B257" s="142" t="e">
        <f>ORÇAMENTO!#REF!</f>
        <v>#REF!</v>
      </c>
      <c r="C257" s="22" t="e">
        <f>ORÇAMENTO!#REF!</f>
        <v>#REF!</v>
      </c>
      <c r="D257" s="21" t="e">
        <f>ORÇAMENTO!#REF!</f>
        <v>#REF!</v>
      </c>
      <c r="E257" s="175"/>
      <c r="F257" s="176" t="e">
        <f>ORÇAMENTO!#REF!</f>
        <v>#REF!</v>
      </c>
    </row>
    <row r="258" spans="1:6" ht="63">
      <c r="A258" s="174" t="str">
        <f>IF(ORÇAMENTO!A139="","",ORÇAMENTO!A139)</f>
        <v>9.9</v>
      </c>
      <c r="B258" s="142" t="str">
        <f>ORÇAMENTO!B139</f>
        <v>ED-50626</v>
      </c>
      <c r="C258" s="22" t="str">
        <f>ORÇAMENTO!C139</f>
        <v>PISO PODOTÁTIL DE BORRACHA, DIRECIONAL, ESP. 12MM, COLORIDA, ASSENTAMENTO COM ARGAMASSA, TRAÇO 1:4 (CIMENTO E AREIA), INCLUSIVE FORNECIMENTO E INSTALAÇÃO</v>
      </c>
      <c r="D258" s="21" t="str">
        <f>ORÇAMENTO!D139</f>
        <v>M2</v>
      </c>
      <c r="E258" s="175"/>
      <c r="F258" s="176">
        <f>ORÇAMENTO!E139</f>
        <v>6.21</v>
      </c>
    </row>
    <row r="259" spans="1:6" ht="15.75">
      <c r="A259" s="174" t="e">
        <f>IF(ORÇAMENTO!#REF!="","",ORÇAMENTO!#REF!)</f>
        <v>#REF!</v>
      </c>
      <c r="B259" s="142" t="e">
        <f>ORÇAMENTO!#REF!</f>
        <v>#REF!</v>
      </c>
      <c r="C259" s="22" t="e">
        <f>ORÇAMENTO!#REF!</f>
        <v>#REF!</v>
      </c>
      <c r="D259" s="21" t="e">
        <f>ORÇAMENTO!#REF!</f>
        <v>#REF!</v>
      </c>
      <c r="E259" s="175"/>
      <c r="F259" s="176" t="e">
        <f>ORÇAMENTO!#REF!</f>
        <v>#REF!</v>
      </c>
    </row>
    <row r="260" spans="1:6" ht="15.75">
      <c r="A260" s="174" t="e">
        <f>IF(ORÇAMENTO!#REF!="","",ORÇAMENTO!#REF!)</f>
        <v>#REF!</v>
      </c>
      <c r="B260" s="142" t="e">
        <f>ORÇAMENTO!#REF!</f>
        <v>#REF!</v>
      </c>
      <c r="C260" s="22" t="e">
        <f>ORÇAMENTO!#REF!</f>
        <v>#REF!</v>
      </c>
      <c r="D260" s="21" t="e">
        <f>ORÇAMENTO!#REF!</f>
        <v>#REF!</v>
      </c>
      <c r="E260" s="175"/>
      <c r="F260" s="176" t="e">
        <f>ORÇAMENTO!#REF!</f>
        <v>#REF!</v>
      </c>
    </row>
    <row r="261" spans="1:6" ht="15.75">
      <c r="A261" s="174" t="e">
        <f>IF(ORÇAMENTO!#REF!="","",ORÇAMENTO!#REF!)</f>
        <v>#REF!</v>
      </c>
      <c r="B261" s="142" t="e">
        <f>ORÇAMENTO!#REF!</f>
        <v>#REF!</v>
      </c>
      <c r="C261" s="22" t="e">
        <f>ORÇAMENTO!#REF!</f>
        <v>#REF!</v>
      </c>
      <c r="D261" s="21" t="e">
        <f>ORÇAMENTO!#REF!</f>
        <v>#REF!</v>
      </c>
      <c r="E261" s="175"/>
      <c r="F261" s="176" t="e">
        <f>ORÇAMENTO!#REF!</f>
        <v>#REF!</v>
      </c>
    </row>
    <row r="262" spans="1:6" ht="15.75">
      <c r="A262" s="174" t="e">
        <f>IF(ORÇAMENTO!#REF!="","",ORÇAMENTO!#REF!)</f>
        <v>#REF!</v>
      </c>
      <c r="B262" s="142" t="e">
        <f>ORÇAMENTO!#REF!</f>
        <v>#REF!</v>
      </c>
      <c r="C262" s="22" t="e">
        <f>ORÇAMENTO!#REF!</f>
        <v>#REF!</v>
      </c>
      <c r="D262" s="21" t="e">
        <f>ORÇAMENTO!#REF!</f>
        <v>#REF!</v>
      </c>
      <c r="E262" s="175"/>
      <c r="F262" s="176" t="e">
        <f>ORÇAMENTO!#REF!</f>
        <v>#REF!</v>
      </c>
    </row>
    <row r="263" spans="1:6" ht="15.75">
      <c r="A263" s="174" t="e">
        <f>IF(ORÇAMENTO!#REF!="","",ORÇAMENTO!#REF!)</f>
        <v>#REF!</v>
      </c>
      <c r="B263" s="142" t="e">
        <f>ORÇAMENTO!#REF!</f>
        <v>#REF!</v>
      </c>
      <c r="C263" s="22" t="e">
        <f>ORÇAMENTO!#REF!</f>
        <v>#REF!</v>
      </c>
      <c r="D263" s="21" t="e">
        <f>ORÇAMENTO!#REF!</f>
        <v>#REF!</v>
      </c>
      <c r="E263" s="175"/>
      <c r="F263" s="176" t="e">
        <f>ORÇAMENTO!#REF!</f>
        <v>#REF!</v>
      </c>
    </row>
    <row r="264" spans="1:6" ht="15.75">
      <c r="A264" s="174" t="e">
        <f>IF(ORÇAMENTO!#REF!="","",ORÇAMENTO!#REF!)</f>
        <v>#REF!</v>
      </c>
      <c r="B264" s="142" t="e">
        <f>ORÇAMENTO!#REF!</f>
        <v>#REF!</v>
      </c>
      <c r="C264" s="22" t="e">
        <f>ORÇAMENTO!#REF!</f>
        <v>#REF!</v>
      </c>
      <c r="D264" s="21" t="e">
        <f>ORÇAMENTO!#REF!</f>
        <v>#REF!</v>
      </c>
      <c r="E264" s="175"/>
      <c r="F264" s="176" t="e">
        <f>ORÇAMENTO!#REF!</f>
        <v>#REF!</v>
      </c>
    </row>
    <row r="265" spans="1:6" ht="15.75">
      <c r="A265" s="174" t="e">
        <f>IF(ORÇAMENTO!#REF!="","",ORÇAMENTO!#REF!)</f>
        <v>#REF!</v>
      </c>
      <c r="B265" s="142" t="e">
        <f>ORÇAMENTO!#REF!</f>
        <v>#REF!</v>
      </c>
      <c r="C265" s="22" t="e">
        <f>ORÇAMENTO!#REF!</f>
        <v>#REF!</v>
      </c>
      <c r="D265" s="21" t="e">
        <f>ORÇAMENTO!#REF!</f>
        <v>#REF!</v>
      </c>
      <c r="E265" s="175"/>
      <c r="F265" s="176" t="e">
        <f>ORÇAMENTO!#REF!</f>
        <v>#REF!</v>
      </c>
    </row>
    <row r="266" spans="1:6" ht="15.75">
      <c r="A266" s="174" t="e">
        <f>IF(ORÇAMENTO!#REF!="","",ORÇAMENTO!#REF!)</f>
        <v>#REF!</v>
      </c>
      <c r="B266" s="142" t="e">
        <f>ORÇAMENTO!#REF!</f>
        <v>#REF!</v>
      </c>
      <c r="C266" s="22" t="e">
        <f>ORÇAMENTO!#REF!</f>
        <v>#REF!</v>
      </c>
      <c r="D266" s="21" t="e">
        <f>ORÇAMENTO!#REF!</f>
        <v>#REF!</v>
      </c>
      <c r="E266" s="175"/>
      <c r="F266" s="176" t="e">
        <f>ORÇAMENTO!#REF!</f>
        <v>#REF!</v>
      </c>
    </row>
    <row r="267" spans="1:6" ht="47.25">
      <c r="A267" s="174" t="str">
        <f>IF(ORÇAMENTO!A140="","",ORÇAMENTO!A140)</f>
        <v>9.10</v>
      </c>
      <c r="B267" s="142" t="str">
        <f>ORÇAMENTO!B140</f>
        <v>ED-50621</v>
      </c>
      <c r="C267" s="22" t="str">
        <f>ORÇAMENTO!C140</f>
        <v>SÓCULO COM ENCHIMENTO EM TIJOLOS MACIÇOS, ALTURA  DE 10CM À 12CM, INCLUSIVE ACABAMENTO FINAL EM ARGAMASSA, ESP. 20MM, APLICAÇÃO MANUAL</v>
      </c>
      <c r="D267" s="21" t="str">
        <f>ORÇAMENTO!D140</f>
        <v>M2</v>
      </c>
      <c r="E267" s="175"/>
      <c r="F267" s="176">
        <f>ORÇAMENTO!E140</f>
        <v>12.7</v>
      </c>
    </row>
    <row r="268" spans="1:6" ht="31.5">
      <c r="A268" s="174" t="str">
        <f>IF(ORÇAMENTO!A141="","",ORÇAMENTO!A141)</f>
        <v>9.11</v>
      </c>
      <c r="B268" s="142" t="str">
        <f>ORÇAMENTO!B141</f>
        <v>ED-50783</v>
      </c>
      <c r="C268" s="22" t="str">
        <f>ORÇAMENTO!C141</f>
        <v>RODAPÉ EM GRANILITE/MARMORITE, ACABAMENTO POLIDO, COR CINZA, ALTURA 10CM, INCLUSIVE POLIMENTO</v>
      </c>
      <c r="D268" s="21" t="str">
        <f>ORÇAMENTO!D141</f>
        <v>M</v>
      </c>
      <c r="E268" s="175"/>
      <c r="F268" s="176">
        <f>ORÇAMENTO!E141</f>
        <v>443.48</v>
      </c>
    </row>
    <row r="269" spans="1:6" ht="15.75">
      <c r="A269" s="174" t="e">
        <f>IF(ORÇAMENTO!#REF!="","",ORÇAMENTO!#REF!)</f>
        <v>#REF!</v>
      </c>
      <c r="B269" s="142" t="e">
        <f>ORÇAMENTO!#REF!</f>
        <v>#REF!</v>
      </c>
      <c r="C269" s="22" t="e">
        <f>ORÇAMENTO!#REF!</f>
        <v>#REF!</v>
      </c>
      <c r="D269" s="21" t="e">
        <f>ORÇAMENTO!#REF!</f>
        <v>#REF!</v>
      </c>
      <c r="E269" s="175"/>
      <c r="F269" s="176" t="e">
        <f>ORÇAMENTO!#REF!</f>
        <v>#REF!</v>
      </c>
    </row>
    <row r="270" spans="1:6" ht="15.75">
      <c r="A270" s="174" t="e">
        <f>IF(ORÇAMENTO!#REF!="","",ORÇAMENTO!#REF!)</f>
        <v>#REF!</v>
      </c>
      <c r="B270" s="142" t="e">
        <f>ORÇAMENTO!#REF!</f>
        <v>#REF!</v>
      </c>
      <c r="C270" s="22" t="e">
        <f>ORÇAMENTO!#REF!</f>
        <v>#REF!</v>
      </c>
      <c r="D270" s="21" t="e">
        <f>ORÇAMENTO!#REF!</f>
        <v>#REF!</v>
      </c>
      <c r="E270" s="175"/>
      <c r="F270" s="176" t="e">
        <f>ORÇAMENTO!#REF!</f>
        <v>#REF!</v>
      </c>
    </row>
    <row r="271" spans="1:6" ht="15.75">
      <c r="A271" s="174" t="e">
        <f>IF(ORÇAMENTO!#REF!="","",ORÇAMENTO!#REF!)</f>
        <v>#REF!</v>
      </c>
      <c r="B271" s="142" t="e">
        <f>ORÇAMENTO!#REF!</f>
        <v>#REF!</v>
      </c>
      <c r="C271" s="22" t="e">
        <f>ORÇAMENTO!#REF!</f>
        <v>#REF!</v>
      </c>
      <c r="D271" s="21" t="e">
        <f>ORÇAMENTO!#REF!</f>
        <v>#REF!</v>
      </c>
      <c r="E271" s="175"/>
      <c r="F271" s="176" t="e">
        <f>ORÇAMENTO!#REF!</f>
        <v>#REF!</v>
      </c>
    </row>
    <row r="272" spans="1:6" ht="15.75">
      <c r="A272" s="174" t="e">
        <f>IF(ORÇAMENTO!#REF!="","",ORÇAMENTO!#REF!)</f>
        <v>#REF!</v>
      </c>
      <c r="B272" s="142" t="e">
        <f>ORÇAMENTO!#REF!</f>
        <v>#REF!</v>
      </c>
      <c r="C272" s="22" t="e">
        <f>ORÇAMENTO!#REF!</f>
        <v>#REF!</v>
      </c>
      <c r="D272" s="21" t="e">
        <f>ORÇAMENTO!#REF!</f>
        <v>#REF!</v>
      </c>
      <c r="E272" s="175"/>
      <c r="F272" s="176" t="e">
        <f>ORÇAMENTO!#REF!</f>
        <v>#REF!</v>
      </c>
    </row>
    <row r="273" spans="1:6" ht="15.75">
      <c r="A273" s="174" t="e">
        <f>IF(ORÇAMENTO!#REF!="","",ORÇAMENTO!#REF!)</f>
        <v>#REF!</v>
      </c>
      <c r="B273" s="142" t="e">
        <f>ORÇAMENTO!#REF!</f>
        <v>#REF!</v>
      </c>
      <c r="C273" s="22" t="e">
        <f>ORÇAMENTO!#REF!</f>
        <v>#REF!</v>
      </c>
      <c r="D273" s="21" t="e">
        <f>ORÇAMENTO!#REF!</f>
        <v>#REF!</v>
      </c>
      <c r="E273" s="175"/>
      <c r="F273" s="176" t="e">
        <f>ORÇAMENTO!#REF!</f>
        <v>#REF!</v>
      </c>
    </row>
    <row r="274" spans="1:6" ht="15.75">
      <c r="A274" s="174" t="e">
        <f>IF(ORÇAMENTO!#REF!="","",ORÇAMENTO!#REF!)</f>
        <v>#REF!</v>
      </c>
      <c r="B274" s="142" t="e">
        <f>ORÇAMENTO!#REF!</f>
        <v>#REF!</v>
      </c>
      <c r="C274" s="22" t="e">
        <f>ORÇAMENTO!#REF!</f>
        <v>#REF!</v>
      </c>
      <c r="D274" s="21" t="e">
        <f>ORÇAMENTO!#REF!</f>
        <v>#REF!</v>
      </c>
      <c r="E274" s="175"/>
      <c r="F274" s="176" t="e">
        <f>ORÇAMENTO!#REF!</f>
        <v>#REF!</v>
      </c>
    </row>
    <row r="275" spans="1:6" ht="15.75">
      <c r="A275" s="174" t="e">
        <f>IF(ORÇAMENTO!#REF!="","",ORÇAMENTO!#REF!)</f>
        <v>#REF!</v>
      </c>
      <c r="B275" s="142" t="e">
        <f>ORÇAMENTO!#REF!</f>
        <v>#REF!</v>
      </c>
      <c r="C275" s="22" t="e">
        <f>ORÇAMENTO!#REF!</f>
        <v>#REF!</v>
      </c>
      <c r="D275" s="21" t="e">
        <f>ORÇAMENTO!#REF!</f>
        <v>#REF!</v>
      </c>
      <c r="E275" s="175"/>
      <c r="F275" s="176" t="e">
        <f>ORÇAMENTO!#REF!</f>
        <v>#REF!</v>
      </c>
    </row>
    <row r="276" spans="1:6" ht="15.75">
      <c r="A276" s="174" t="e">
        <f>IF(ORÇAMENTO!#REF!="","",ORÇAMENTO!#REF!)</f>
        <v>#REF!</v>
      </c>
      <c r="B276" s="142" t="e">
        <f>ORÇAMENTO!#REF!</f>
        <v>#REF!</v>
      </c>
      <c r="C276" s="22" t="e">
        <f>ORÇAMENTO!#REF!</f>
        <v>#REF!</v>
      </c>
      <c r="D276" s="21" t="e">
        <f>ORÇAMENTO!#REF!</f>
        <v>#REF!</v>
      </c>
      <c r="E276" s="175"/>
      <c r="F276" s="176" t="e">
        <f>ORÇAMENTO!#REF!</f>
        <v>#REF!</v>
      </c>
    </row>
    <row r="277" spans="1:6" ht="15.75">
      <c r="A277" s="174" t="e">
        <f>IF(ORÇAMENTO!#REF!="","",ORÇAMENTO!#REF!)</f>
        <v>#REF!</v>
      </c>
      <c r="B277" s="142" t="e">
        <f>ORÇAMENTO!#REF!</f>
        <v>#REF!</v>
      </c>
      <c r="C277" s="22" t="e">
        <f>ORÇAMENTO!#REF!</f>
        <v>#REF!</v>
      </c>
      <c r="D277" s="21" t="e">
        <f>ORÇAMENTO!#REF!</f>
        <v>#REF!</v>
      </c>
      <c r="E277" s="175"/>
      <c r="F277" s="176" t="e">
        <f>ORÇAMENTO!#REF!</f>
        <v>#REF!</v>
      </c>
    </row>
    <row r="278" spans="1:6" ht="15.75">
      <c r="A278" s="174" t="e">
        <f>IF(ORÇAMENTO!#REF!="","",ORÇAMENTO!#REF!)</f>
        <v>#REF!</v>
      </c>
      <c r="B278" s="142" t="e">
        <f>ORÇAMENTO!#REF!</f>
        <v>#REF!</v>
      </c>
      <c r="C278" s="22" t="e">
        <f>ORÇAMENTO!#REF!</f>
        <v>#REF!</v>
      </c>
      <c r="D278" s="21" t="e">
        <f>ORÇAMENTO!#REF!</f>
        <v>#REF!</v>
      </c>
      <c r="E278" s="175"/>
      <c r="F278" s="176" t="e">
        <f>ORÇAMENTO!#REF!</f>
        <v>#REF!</v>
      </c>
    </row>
    <row r="279" spans="1:6" ht="15.75">
      <c r="A279" s="174" t="e">
        <f>IF(ORÇAMENTO!#REF!="","",ORÇAMENTO!#REF!)</f>
        <v>#REF!</v>
      </c>
      <c r="B279" s="142" t="e">
        <f>ORÇAMENTO!#REF!</f>
        <v>#REF!</v>
      </c>
      <c r="C279" s="22" t="e">
        <f>ORÇAMENTO!#REF!</f>
        <v>#REF!</v>
      </c>
      <c r="D279" s="21" t="e">
        <f>ORÇAMENTO!#REF!</f>
        <v>#REF!</v>
      </c>
      <c r="E279" s="175"/>
      <c r="F279" s="176" t="e">
        <f>ORÇAMENTO!#REF!</f>
        <v>#REF!</v>
      </c>
    </row>
    <row r="280" spans="1:6" ht="15.75">
      <c r="A280" s="174" t="e">
        <f>IF(ORÇAMENTO!#REF!="","",ORÇAMENTO!#REF!)</f>
        <v>#REF!</v>
      </c>
      <c r="B280" s="142" t="e">
        <f>ORÇAMENTO!#REF!</f>
        <v>#REF!</v>
      </c>
      <c r="C280" s="22" t="e">
        <f>ORÇAMENTO!#REF!</f>
        <v>#REF!</v>
      </c>
      <c r="D280" s="21" t="e">
        <f>ORÇAMENTO!#REF!</f>
        <v>#REF!</v>
      </c>
      <c r="E280" s="175"/>
      <c r="F280" s="176" t="e">
        <f>ORÇAMENTO!#REF!</f>
        <v>#REF!</v>
      </c>
    </row>
    <row r="281" spans="1:6" ht="15.75">
      <c r="A281" s="174" t="e">
        <f>IF(ORÇAMENTO!#REF!="","",ORÇAMENTO!#REF!)</f>
        <v>#REF!</v>
      </c>
      <c r="B281" s="142" t="e">
        <f>ORÇAMENTO!#REF!</f>
        <v>#REF!</v>
      </c>
      <c r="C281" s="22" t="e">
        <f>ORÇAMENTO!#REF!</f>
        <v>#REF!</v>
      </c>
      <c r="D281" s="21" t="e">
        <f>ORÇAMENTO!#REF!</f>
        <v>#REF!</v>
      </c>
      <c r="E281" s="175"/>
      <c r="F281" s="176" t="e">
        <f>ORÇAMENTO!#REF!</f>
        <v>#REF!</v>
      </c>
    </row>
    <row r="282" spans="1:6" ht="15.75">
      <c r="A282" s="174" t="e">
        <f>IF(ORÇAMENTO!#REF!="","",ORÇAMENTO!#REF!)</f>
        <v>#REF!</v>
      </c>
      <c r="B282" s="142" t="e">
        <f>ORÇAMENTO!#REF!</f>
        <v>#REF!</v>
      </c>
      <c r="C282" s="22" t="e">
        <f>ORÇAMENTO!#REF!</f>
        <v>#REF!</v>
      </c>
      <c r="D282" s="21" t="e">
        <f>ORÇAMENTO!#REF!</f>
        <v>#REF!</v>
      </c>
      <c r="E282" s="175"/>
      <c r="F282" s="176" t="e">
        <f>ORÇAMENTO!#REF!</f>
        <v>#REF!</v>
      </c>
    </row>
    <row r="283" spans="1:6" ht="15.75">
      <c r="A283" s="174" t="e">
        <f>IF(ORÇAMENTO!#REF!="","",ORÇAMENTO!#REF!)</f>
        <v>#REF!</v>
      </c>
      <c r="B283" s="142" t="e">
        <f>ORÇAMENTO!#REF!</f>
        <v>#REF!</v>
      </c>
      <c r="C283" s="22" t="e">
        <f>ORÇAMENTO!#REF!</f>
        <v>#REF!</v>
      </c>
      <c r="D283" s="21" t="e">
        <f>ORÇAMENTO!#REF!</f>
        <v>#REF!</v>
      </c>
      <c r="E283" s="175"/>
      <c r="F283" s="176" t="e">
        <f>ORÇAMENTO!#REF!</f>
        <v>#REF!</v>
      </c>
    </row>
    <row r="284" spans="1:6" ht="15.75">
      <c r="A284" s="174" t="e">
        <f>IF(ORÇAMENTO!#REF!="","",ORÇAMENTO!#REF!)</f>
        <v>#REF!</v>
      </c>
      <c r="B284" s="142" t="e">
        <f>ORÇAMENTO!#REF!</f>
        <v>#REF!</v>
      </c>
      <c r="C284" s="22" t="e">
        <f>ORÇAMENTO!#REF!</f>
        <v>#REF!</v>
      </c>
      <c r="D284" s="21" t="e">
        <f>ORÇAMENTO!#REF!</f>
        <v>#REF!</v>
      </c>
      <c r="E284" s="175"/>
      <c r="F284" s="176" t="e">
        <f>ORÇAMENTO!#REF!</f>
        <v>#REF!</v>
      </c>
    </row>
    <row r="285" spans="1:6" ht="15.75">
      <c r="A285" s="174" t="e">
        <f>IF(ORÇAMENTO!#REF!="","",ORÇAMENTO!#REF!)</f>
        <v>#REF!</v>
      </c>
      <c r="B285" s="142" t="e">
        <f>ORÇAMENTO!#REF!</f>
        <v>#REF!</v>
      </c>
      <c r="C285" s="22" t="e">
        <f>ORÇAMENTO!#REF!</f>
        <v>#REF!</v>
      </c>
      <c r="D285" s="21" t="e">
        <f>ORÇAMENTO!#REF!</f>
        <v>#REF!</v>
      </c>
      <c r="E285" s="175"/>
      <c r="F285" s="176" t="e">
        <f>ORÇAMENTO!#REF!</f>
        <v>#REF!</v>
      </c>
    </row>
    <row r="286" spans="1:6" ht="15.75">
      <c r="A286" s="174" t="e">
        <f>IF(ORÇAMENTO!#REF!="","",ORÇAMENTO!#REF!)</f>
        <v>#REF!</v>
      </c>
      <c r="B286" s="142" t="e">
        <f>ORÇAMENTO!#REF!</f>
        <v>#REF!</v>
      </c>
      <c r="C286" s="22" t="e">
        <f>ORÇAMENTO!#REF!</f>
        <v>#REF!</v>
      </c>
      <c r="D286" s="21" t="e">
        <f>ORÇAMENTO!#REF!</f>
        <v>#REF!</v>
      </c>
      <c r="E286" s="175"/>
      <c r="F286" s="176" t="e">
        <f>ORÇAMENTO!#REF!</f>
        <v>#REF!</v>
      </c>
    </row>
    <row r="287" spans="1:6" ht="15.75">
      <c r="A287" s="174" t="e">
        <f>IF(ORÇAMENTO!#REF!="","",ORÇAMENTO!#REF!)</f>
        <v>#REF!</v>
      </c>
      <c r="B287" s="142" t="e">
        <f>ORÇAMENTO!#REF!</f>
        <v>#REF!</v>
      </c>
      <c r="C287" s="22" t="e">
        <f>ORÇAMENTO!#REF!</f>
        <v>#REF!</v>
      </c>
      <c r="D287" s="21" t="e">
        <f>ORÇAMENTO!#REF!</f>
        <v>#REF!</v>
      </c>
      <c r="E287" s="175"/>
      <c r="F287" s="176" t="e">
        <f>ORÇAMENTO!#REF!</f>
        <v>#REF!</v>
      </c>
    </row>
    <row r="288" spans="1:6" ht="15.75">
      <c r="A288" s="174" t="e">
        <f>IF(ORÇAMENTO!#REF!="","",ORÇAMENTO!#REF!)</f>
        <v>#REF!</v>
      </c>
      <c r="B288" s="142" t="e">
        <f>ORÇAMENTO!#REF!</f>
        <v>#REF!</v>
      </c>
      <c r="C288" s="22" t="e">
        <f>ORÇAMENTO!#REF!</f>
        <v>#REF!</v>
      </c>
      <c r="D288" s="21" t="e">
        <f>ORÇAMENTO!#REF!</f>
        <v>#REF!</v>
      </c>
      <c r="E288" s="175"/>
      <c r="F288" s="176" t="e">
        <f>ORÇAMENTO!#REF!</f>
        <v>#REF!</v>
      </c>
    </row>
    <row r="289" spans="1:6" ht="15.75">
      <c r="A289" s="174" t="e">
        <f>IF(ORÇAMENTO!#REF!="","",ORÇAMENTO!#REF!)</f>
        <v>#REF!</v>
      </c>
      <c r="B289" s="142" t="e">
        <f>ORÇAMENTO!#REF!</f>
        <v>#REF!</v>
      </c>
      <c r="C289" s="22" t="e">
        <f>ORÇAMENTO!#REF!</f>
        <v>#REF!</v>
      </c>
      <c r="D289" s="21" t="e">
        <f>ORÇAMENTO!#REF!</f>
        <v>#REF!</v>
      </c>
      <c r="E289" s="175"/>
      <c r="F289" s="176" t="e">
        <f>ORÇAMENTO!#REF!</f>
        <v>#REF!</v>
      </c>
    </row>
    <row r="290" spans="1:6" ht="15.75">
      <c r="A290" s="174" t="e">
        <f>IF(ORÇAMENTO!#REF!="","",ORÇAMENTO!#REF!)</f>
        <v>#REF!</v>
      </c>
      <c r="B290" s="142" t="e">
        <f>ORÇAMENTO!#REF!</f>
        <v>#REF!</v>
      </c>
      <c r="C290" s="22" t="e">
        <f>ORÇAMENTO!#REF!</f>
        <v>#REF!</v>
      </c>
      <c r="D290" s="21" t="e">
        <f>ORÇAMENTO!#REF!</f>
        <v>#REF!</v>
      </c>
      <c r="E290" s="175"/>
      <c r="F290" s="176" t="e">
        <f>ORÇAMENTO!#REF!</f>
        <v>#REF!</v>
      </c>
    </row>
    <row r="291" spans="1:6" ht="15.75">
      <c r="A291" s="174" t="e">
        <f>IF(ORÇAMENTO!#REF!="","",ORÇAMENTO!#REF!)</f>
        <v>#REF!</v>
      </c>
      <c r="B291" s="142" t="e">
        <f>ORÇAMENTO!#REF!</f>
        <v>#REF!</v>
      </c>
      <c r="C291" s="22" t="e">
        <f>ORÇAMENTO!#REF!</f>
        <v>#REF!</v>
      </c>
      <c r="D291" s="21" t="e">
        <f>ORÇAMENTO!#REF!</f>
        <v>#REF!</v>
      </c>
      <c r="E291" s="175"/>
      <c r="F291" s="176" t="e">
        <f>ORÇAMENTO!#REF!</f>
        <v>#REF!</v>
      </c>
    </row>
    <row r="292" spans="1:6" ht="15.75">
      <c r="A292" s="174" t="e">
        <f>IF(ORÇAMENTO!#REF!="","",ORÇAMENTO!#REF!)</f>
        <v>#REF!</v>
      </c>
      <c r="B292" s="142" t="e">
        <f>ORÇAMENTO!#REF!</f>
        <v>#REF!</v>
      </c>
      <c r="C292" s="22" t="e">
        <f>ORÇAMENTO!#REF!</f>
        <v>#REF!</v>
      </c>
      <c r="D292" s="21" t="e">
        <f>ORÇAMENTO!#REF!</f>
        <v>#REF!</v>
      </c>
      <c r="E292" s="175"/>
      <c r="F292" s="176" t="e">
        <f>ORÇAMENTO!#REF!</f>
        <v>#REF!</v>
      </c>
    </row>
    <row r="293" spans="1:6" ht="15.75">
      <c r="A293" s="174" t="e">
        <f>IF(ORÇAMENTO!#REF!="","",ORÇAMENTO!#REF!)</f>
        <v>#REF!</v>
      </c>
      <c r="B293" s="142" t="e">
        <f>ORÇAMENTO!#REF!</f>
        <v>#REF!</v>
      </c>
      <c r="C293" s="22" t="e">
        <f>ORÇAMENTO!#REF!</f>
        <v>#REF!</v>
      </c>
      <c r="D293" s="21" t="e">
        <f>ORÇAMENTO!#REF!</f>
        <v>#REF!</v>
      </c>
      <c r="E293" s="175"/>
      <c r="F293" s="176" t="e">
        <f>ORÇAMENTO!#REF!</f>
        <v>#REF!</v>
      </c>
    </row>
    <row r="294" spans="1:6" ht="15.75">
      <c r="A294" s="174" t="e">
        <f>IF(ORÇAMENTO!#REF!="","",ORÇAMENTO!#REF!)</f>
        <v>#REF!</v>
      </c>
      <c r="B294" s="142" t="e">
        <f>ORÇAMENTO!#REF!</f>
        <v>#REF!</v>
      </c>
      <c r="C294" s="22" t="e">
        <f>ORÇAMENTO!#REF!</f>
        <v>#REF!</v>
      </c>
      <c r="D294" s="21" t="e">
        <f>ORÇAMENTO!#REF!</f>
        <v>#REF!</v>
      </c>
      <c r="E294" s="175"/>
      <c r="F294" s="176" t="e">
        <f>ORÇAMENTO!#REF!</f>
        <v>#REF!</v>
      </c>
    </row>
    <row r="295" spans="1:6" ht="15.75">
      <c r="A295" s="174" t="e">
        <f>IF(ORÇAMENTO!#REF!="","",ORÇAMENTO!#REF!)</f>
        <v>#REF!</v>
      </c>
      <c r="B295" s="142" t="e">
        <f>ORÇAMENTO!#REF!</f>
        <v>#REF!</v>
      </c>
      <c r="C295" s="22" t="e">
        <f>ORÇAMENTO!#REF!</f>
        <v>#REF!</v>
      </c>
      <c r="D295" s="21" t="e">
        <f>ORÇAMENTO!#REF!</f>
        <v>#REF!</v>
      </c>
      <c r="E295" s="175"/>
      <c r="F295" s="176" t="e">
        <f>ORÇAMENTO!#REF!</f>
        <v>#REF!</v>
      </c>
    </row>
    <row r="296" spans="1:6" ht="15.75">
      <c r="A296" s="174" t="e">
        <f>IF(ORÇAMENTO!#REF!="","",ORÇAMENTO!#REF!)</f>
        <v>#REF!</v>
      </c>
      <c r="B296" s="142" t="e">
        <f>ORÇAMENTO!#REF!</f>
        <v>#REF!</v>
      </c>
      <c r="C296" s="22" t="e">
        <f>ORÇAMENTO!#REF!</f>
        <v>#REF!</v>
      </c>
      <c r="D296" s="21" t="e">
        <f>ORÇAMENTO!#REF!</f>
        <v>#REF!</v>
      </c>
      <c r="E296" s="175"/>
      <c r="F296" s="176" t="e">
        <f>ORÇAMENTO!#REF!</f>
        <v>#REF!</v>
      </c>
    </row>
    <row r="297" spans="1:6" ht="15.75">
      <c r="A297" s="174" t="e">
        <f>IF(ORÇAMENTO!#REF!="","",ORÇAMENTO!#REF!)</f>
        <v>#REF!</v>
      </c>
      <c r="B297" s="142" t="e">
        <f>ORÇAMENTO!#REF!</f>
        <v>#REF!</v>
      </c>
      <c r="C297" s="22" t="e">
        <f>ORÇAMENTO!#REF!</f>
        <v>#REF!</v>
      </c>
      <c r="D297" s="21" t="e">
        <f>ORÇAMENTO!#REF!</f>
        <v>#REF!</v>
      </c>
      <c r="E297" s="175"/>
      <c r="F297" s="176" t="e">
        <f>ORÇAMENTO!#REF!</f>
        <v>#REF!</v>
      </c>
    </row>
    <row r="298" spans="1:6" ht="15.75">
      <c r="A298" s="174" t="e">
        <f>IF(ORÇAMENTO!#REF!="","",ORÇAMENTO!#REF!)</f>
        <v>#REF!</v>
      </c>
      <c r="B298" s="142" t="e">
        <f>ORÇAMENTO!#REF!</f>
        <v>#REF!</v>
      </c>
      <c r="C298" s="22" t="e">
        <f>ORÇAMENTO!#REF!</f>
        <v>#REF!</v>
      </c>
      <c r="D298" s="21" t="e">
        <f>ORÇAMENTO!#REF!</f>
        <v>#REF!</v>
      </c>
      <c r="E298" s="175"/>
      <c r="F298" s="176" t="e">
        <f>ORÇAMENTO!#REF!</f>
        <v>#REF!</v>
      </c>
    </row>
    <row r="299" spans="1:6" ht="5.0999999999999996" customHeight="1">
      <c r="A299" s="48"/>
      <c r="B299" s="49"/>
      <c r="C299" s="50"/>
      <c r="D299" s="49"/>
      <c r="E299" s="51"/>
      <c r="F299" s="52"/>
    </row>
    <row r="300" spans="1:6" ht="5.0999999999999996" customHeight="1">
      <c r="A300" s="63"/>
      <c r="B300" s="64"/>
      <c r="C300" s="64"/>
      <c r="D300" s="65"/>
      <c r="E300" s="69"/>
      <c r="F300" s="74"/>
    </row>
    <row r="301" spans="1:6" ht="15.75">
      <c r="A301" s="168">
        <f>ORÇAMENTO!A144</f>
        <v>10</v>
      </c>
      <c r="B301" s="169"/>
      <c r="C301" s="170" t="str">
        <f>ORÇAMENTO!C144</f>
        <v>COBERTURA</v>
      </c>
      <c r="D301" s="171"/>
      <c r="E301" s="172"/>
      <c r="F301" s="173"/>
    </row>
    <row r="302" spans="1:6" ht="78.75">
      <c r="A302" s="174" t="str">
        <f>IF(ORÇAMENTO!A145="","",ORÇAMENTO!A145)</f>
        <v>10.1</v>
      </c>
      <c r="B302" s="142" t="str">
        <f>ORÇAMENTO!B145</f>
        <v>ED-20603</v>
      </c>
      <c r="C302" s="22" t="str">
        <f>ORÇAMENTO!C145</f>
        <v>FORNECIMENTO DE ESTRUTURA METÁLICA E ENGRADAMENTO METÁLICO, EM AÇO, PARA TELHADO, EXCLUSIVE TELHA, INCLUSIVE FABRICAÇÃO, TRANSPORTE, MONTAGEM E APLICAÇÃO DE FUNDO PREPARADOR ANTICORROSIVO EM SUPERFÍCIE METÁLICA, UMA (1) DEMÃO</v>
      </c>
      <c r="D302" s="21" t="str">
        <f>ORÇAMENTO!D145</f>
        <v>KG</v>
      </c>
      <c r="E302" s="175"/>
      <c r="F302" s="176">
        <f>ORÇAMENTO!E145</f>
        <v>9812.2950000000001</v>
      </c>
    </row>
    <row r="303" spans="1:6" ht="15.75">
      <c r="A303" s="174" t="e">
        <f>IF(ORÇAMENTO!#REF!="","",ORÇAMENTO!#REF!)</f>
        <v>#REF!</v>
      </c>
      <c r="B303" s="142" t="e">
        <f>ORÇAMENTO!#REF!</f>
        <v>#REF!</v>
      </c>
      <c r="C303" s="22" t="e">
        <f>ORÇAMENTO!#REF!</f>
        <v>#REF!</v>
      </c>
      <c r="D303" s="21" t="e">
        <f>ORÇAMENTO!#REF!</f>
        <v>#REF!</v>
      </c>
      <c r="E303" s="175"/>
      <c r="F303" s="176" t="e">
        <f>ORÇAMENTO!#REF!</f>
        <v>#REF!</v>
      </c>
    </row>
    <row r="304" spans="1:6" ht="15.75">
      <c r="A304" s="174" t="e">
        <f>IF(ORÇAMENTO!#REF!="","",ORÇAMENTO!#REF!)</f>
        <v>#REF!</v>
      </c>
      <c r="B304" s="142" t="e">
        <f>ORÇAMENTO!#REF!</f>
        <v>#REF!</v>
      </c>
      <c r="C304" s="22" t="e">
        <f>ORÇAMENTO!#REF!</f>
        <v>#REF!</v>
      </c>
      <c r="D304" s="21" t="e">
        <f>ORÇAMENTO!#REF!</f>
        <v>#REF!</v>
      </c>
      <c r="E304" s="175"/>
      <c r="F304" s="176" t="e">
        <f>ORÇAMENTO!#REF!</f>
        <v>#REF!</v>
      </c>
    </row>
    <row r="305" spans="1:6" ht="15.75">
      <c r="A305" s="174" t="e">
        <f>IF(ORÇAMENTO!#REF!="","",ORÇAMENTO!#REF!)</f>
        <v>#REF!</v>
      </c>
      <c r="B305" s="142" t="e">
        <f>ORÇAMENTO!#REF!</f>
        <v>#REF!</v>
      </c>
      <c r="C305" s="22" t="e">
        <f>ORÇAMENTO!#REF!</f>
        <v>#REF!</v>
      </c>
      <c r="D305" s="21" t="e">
        <f>ORÇAMENTO!#REF!</f>
        <v>#REF!</v>
      </c>
      <c r="E305" s="175"/>
      <c r="F305" s="176" t="e">
        <f>ORÇAMENTO!#REF!</f>
        <v>#REF!</v>
      </c>
    </row>
    <row r="306" spans="1:6" ht="15.75">
      <c r="A306" s="174" t="e">
        <f>IF(ORÇAMENTO!#REF!="","",ORÇAMENTO!#REF!)</f>
        <v>#REF!</v>
      </c>
      <c r="B306" s="142" t="e">
        <f>ORÇAMENTO!#REF!</f>
        <v>#REF!</v>
      </c>
      <c r="C306" s="22" t="e">
        <f>ORÇAMENTO!#REF!</f>
        <v>#REF!</v>
      </c>
      <c r="D306" s="21" t="e">
        <f>ORÇAMENTO!#REF!</f>
        <v>#REF!</v>
      </c>
      <c r="E306" s="175"/>
      <c r="F306" s="176" t="e">
        <f>ORÇAMENTO!#REF!</f>
        <v>#REF!</v>
      </c>
    </row>
    <row r="307" spans="1:6" ht="15.75">
      <c r="A307" s="174" t="e">
        <f>IF(ORÇAMENTO!#REF!="","",ORÇAMENTO!#REF!)</f>
        <v>#REF!</v>
      </c>
      <c r="B307" s="142" t="e">
        <f>ORÇAMENTO!#REF!</f>
        <v>#REF!</v>
      </c>
      <c r="C307" s="22" t="e">
        <f>ORÇAMENTO!#REF!</f>
        <v>#REF!</v>
      </c>
      <c r="D307" s="21" t="e">
        <f>ORÇAMENTO!#REF!</f>
        <v>#REF!</v>
      </c>
      <c r="E307" s="175"/>
      <c r="F307" s="176" t="e">
        <f>ORÇAMENTO!#REF!</f>
        <v>#REF!</v>
      </c>
    </row>
    <row r="308" spans="1:6" ht="15.75">
      <c r="A308" s="174" t="e">
        <f>IF(ORÇAMENTO!#REF!="","",ORÇAMENTO!#REF!)</f>
        <v>#REF!</v>
      </c>
      <c r="B308" s="142" t="e">
        <f>ORÇAMENTO!#REF!</f>
        <v>#REF!</v>
      </c>
      <c r="C308" s="22" t="e">
        <f>ORÇAMENTO!#REF!</f>
        <v>#REF!</v>
      </c>
      <c r="D308" s="21" t="e">
        <f>ORÇAMENTO!#REF!</f>
        <v>#REF!</v>
      </c>
      <c r="E308" s="175"/>
      <c r="F308" s="176" t="e">
        <f>ORÇAMENTO!#REF!</f>
        <v>#REF!</v>
      </c>
    </row>
    <row r="309" spans="1:6" ht="31.5">
      <c r="A309" s="174" t="str">
        <f>IF(ORÇAMENTO!A146="","",ORÇAMENTO!A146)</f>
        <v>10.2</v>
      </c>
      <c r="B309" s="142" t="str">
        <f>ORÇAMENTO!B146</f>
        <v>ED-48424</v>
      </c>
      <c r="C309" s="22" t="str">
        <f>ORÇAMENTO!C146</f>
        <v>COBERTURA EM TELHA DE FIBROCIMENTO ONDULADA E = 6 MM</v>
      </c>
      <c r="D309" s="21" t="str">
        <f>ORÇAMENTO!D146</f>
        <v>M2</v>
      </c>
      <c r="E309" s="175"/>
      <c r="F309" s="176">
        <f>ORÇAMENTO!E146</f>
        <v>966.27300000000002</v>
      </c>
    </row>
    <row r="310" spans="1:6" ht="15.75">
      <c r="A310" s="174" t="e">
        <f>IF(ORÇAMENTO!#REF!="","",ORÇAMENTO!#REF!)</f>
        <v>#REF!</v>
      </c>
      <c r="B310" s="142" t="e">
        <f>ORÇAMENTO!#REF!</f>
        <v>#REF!</v>
      </c>
      <c r="C310" s="22" t="e">
        <f>ORÇAMENTO!#REF!</f>
        <v>#REF!</v>
      </c>
      <c r="D310" s="21" t="e">
        <f>ORÇAMENTO!#REF!</f>
        <v>#REF!</v>
      </c>
      <c r="E310" s="175"/>
      <c r="F310" s="176" t="e">
        <f>ORÇAMENTO!#REF!</f>
        <v>#REF!</v>
      </c>
    </row>
    <row r="311" spans="1:6" ht="15.75">
      <c r="A311" s="174" t="e">
        <f>IF(ORÇAMENTO!#REF!="","",ORÇAMENTO!#REF!)</f>
        <v>#REF!</v>
      </c>
      <c r="B311" s="142" t="e">
        <f>ORÇAMENTO!#REF!</f>
        <v>#REF!</v>
      </c>
      <c r="C311" s="22" t="e">
        <f>ORÇAMENTO!#REF!</f>
        <v>#REF!</v>
      </c>
      <c r="D311" s="21" t="e">
        <f>ORÇAMENTO!#REF!</f>
        <v>#REF!</v>
      </c>
      <c r="E311" s="175"/>
      <c r="F311" s="176" t="e">
        <f>ORÇAMENTO!#REF!</f>
        <v>#REF!</v>
      </c>
    </row>
    <row r="312" spans="1:6" ht="31.5">
      <c r="A312" s="174" t="str">
        <f>IF(ORÇAMENTO!A147="","",ORÇAMENTO!A147)</f>
        <v>10.3</v>
      </c>
      <c r="B312" s="142" t="str">
        <f>ORÇAMENTO!B147</f>
        <v>ED-50660</v>
      </c>
      <c r="C312" s="22" t="str">
        <f>ORÇAMENTO!C147</f>
        <v>CALHA DE CHAPA GALVANIZADA Nº. 24 GSG, DESENVOLVIMENTO = 100 CM</v>
      </c>
      <c r="D312" s="21" t="str">
        <f>ORÇAMENTO!D147</f>
        <v>M</v>
      </c>
      <c r="E312" s="175"/>
      <c r="F312" s="176">
        <f>ORÇAMENTO!E147</f>
        <v>98.3</v>
      </c>
    </row>
    <row r="313" spans="1:6" ht="15.75">
      <c r="A313" s="174" t="e">
        <f>IF(ORÇAMENTO!#REF!="","",ORÇAMENTO!#REF!)</f>
        <v>#REF!</v>
      </c>
      <c r="B313" s="142" t="e">
        <f>ORÇAMENTO!#REF!</f>
        <v>#REF!</v>
      </c>
      <c r="C313" s="22" t="e">
        <f>ORÇAMENTO!#REF!</f>
        <v>#REF!</v>
      </c>
      <c r="D313" s="21" t="e">
        <f>ORÇAMENTO!#REF!</f>
        <v>#REF!</v>
      </c>
      <c r="E313" s="175"/>
      <c r="F313" s="176" t="e">
        <f>ORÇAMENTO!#REF!</f>
        <v>#REF!</v>
      </c>
    </row>
    <row r="314" spans="1:6" ht="15.75">
      <c r="A314" s="174" t="e">
        <f>IF(ORÇAMENTO!#REF!="","",ORÇAMENTO!#REF!)</f>
        <v>#REF!</v>
      </c>
      <c r="B314" s="142" t="e">
        <f>ORÇAMENTO!#REF!</f>
        <v>#REF!</v>
      </c>
      <c r="C314" s="22" t="e">
        <f>ORÇAMENTO!#REF!</f>
        <v>#REF!</v>
      </c>
      <c r="D314" s="21" t="e">
        <f>ORÇAMENTO!#REF!</f>
        <v>#REF!</v>
      </c>
      <c r="E314" s="175"/>
      <c r="F314" s="176" t="e">
        <f>ORÇAMENTO!#REF!</f>
        <v>#REF!</v>
      </c>
    </row>
    <row r="315" spans="1:6" ht="15.75">
      <c r="A315" s="174" t="e">
        <f>IF(ORÇAMENTO!#REF!="","",ORÇAMENTO!#REF!)</f>
        <v>#REF!</v>
      </c>
      <c r="B315" s="142" t="e">
        <f>ORÇAMENTO!#REF!</f>
        <v>#REF!</v>
      </c>
      <c r="C315" s="22" t="e">
        <f>ORÇAMENTO!#REF!</f>
        <v>#REF!</v>
      </c>
      <c r="D315" s="21" t="e">
        <f>ORÇAMENTO!#REF!</f>
        <v>#REF!</v>
      </c>
      <c r="E315" s="175"/>
      <c r="F315" s="176" t="e">
        <f>ORÇAMENTO!#REF!</f>
        <v>#REF!</v>
      </c>
    </row>
    <row r="316" spans="1:6" ht="15.75">
      <c r="A316" s="174" t="e">
        <f>IF(ORÇAMENTO!#REF!="","",ORÇAMENTO!#REF!)</f>
        <v>#REF!</v>
      </c>
      <c r="B316" s="142" t="e">
        <f>ORÇAMENTO!#REF!</f>
        <v>#REF!</v>
      </c>
      <c r="C316" s="22" t="e">
        <f>ORÇAMENTO!#REF!</f>
        <v>#REF!</v>
      </c>
      <c r="D316" s="21" t="e">
        <f>ORÇAMENTO!#REF!</f>
        <v>#REF!</v>
      </c>
      <c r="E316" s="175"/>
      <c r="F316" s="176" t="e">
        <f>ORÇAMENTO!#REF!</f>
        <v>#REF!</v>
      </c>
    </row>
    <row r="317" spans="1:6" ht="15.75">
      <c r="A317" s="174" t="e">
        <f>IF(ORÇAMENTO!#REF!="","",ORÇAMENTO!#REF!)</f>
        <v>#REF!</v>
      </c>
      <c r="B317" s="142" t="e">
        <f>ORÇAMENTO!#REF!</f>
        <v>#REF!</v>
      </c>
      <c r="C317" s="22" t="e">
        <f>ORÇAMENTO!#REF!</f>
        <v>#REF!</v>
      </c>
      <c r="D317" s="21" t="e">
        <f>ORÇAMENTO!#REF!</f>
        <v>#REF!</v>
      </c>
      <c r="E317" s="175"/>
      <c r="F317" s="176" t="e">
        <f>ORÇAMENTO!#REF!</f>
        <v>#REF!</v>
      </c>
    </row>
    <row r="318" spans="1:6" ht="15.75">
      <c r="A318" s="174" t="e">
        <f>IF(ORÇAMENTO!#REF!="","",ORÇAMENTO!#REF!)</f>
        <v>#REF!</v>
      </c>
      <c r="B318" s="142" t="e">
        <f>ORÇAMENTO!#REF!</f>
        <v>#REF!</v>
      </c>
      <c r="C318" s="22" t="e">
        <f>ORÇAMENTO!#REF!</f>
        <v>#REF!</v>
      </c>
      <c r="D318" s="21" t="e">
        <f>ORÇAMENTO!#REF!</f>
        <v>#REF!</v>
      </c>
      <c r="E318" s="175"/>
      <c r="F318" s="176" t="e">
        <f>ORÇAMENTO!#REF!</f>
        <v>#REF!</v>
      </c>
    </row>
    <row r="319" spans="1:6" ht="15.75">
      <c r="A319" s="174" t="e">
        <f>IF(ORÇAMENTO!#REF!="","",ORÇAMENTO!#REF!)</f>
        <v>#REF!</v>
      </c>
      <c r="B319" s="142" t="e">
        <f>ORÇAMENTO!#REF!</f>
        <v>#REF!</v>
      </c>
      <c r="C319" s="22" t="e">
        <f>ORÇAMENTO!#REF!</f>
        <v>#REF!</v>
      </c>
      <c r="D319" s="21" t="e">
        <f>ORÇAMENTO!#REF!</f>
        <v>#REF!</v>
      </c>
      <c r="E319" s="175"/>
      <c r="F319" s="176" t="e">
        <f>ORÇAMENTO!#REF!</f>
        <v>#REF!</v>
      </c>
    </row>
    <row r="320" spans="1:6" ht="15.75">
      <c r="A320" s="174" t="e">
        <f>IF(ORÇAMENTO!#REF!="","",ORÇAMENTO!#REF!)</f>
        <v>#REF!</v>
      </c>
      <c r="B320" s="142" t="e">
        <f>ORÇAMENTO!#REF!</f>
        <v>#REF!</v>
      </c>
      <c r="C320" s="22" t="e">
        <f>ORÇAMENTO!#REF!</f>
        <v>#REF!</v>
      </c>
      <c r="D320" s="21" t="e">
        <f>ORÇAMENTO!#REF!</f>
        <v>#REF!</v>
      </c>
      <c r="E320" s="175"/>
      <c r="F320" s="176" t="e">
        <f>ORÇAMENTO!#REF!</f>
        <v>#REF!</v>
      </c>
    </row>
    <row r="321" spans="1:6" ht="31.5">
      <c r="A321" s="174" t="str">
        <f>IF(ORÇAMENTO!A148="","",ORÇAMENTO!A148)</f>
        <v>10.4</v>
      </c>
      <c r="B321" s="142" t="str">
        <f>ORÇAMENTO!B148</f>
        <v>ED-50677</v>
      </c>
      <c r="C321" s="22" t="str">
        <f>ORÇAMENTO!C148</f>
        <v>RUFO E CONTRA-RUFO DE CHAPA GALVANIZADA Nº. 24, DESENVOLVIMENTO = 25 CM</v>
      </c>
      <c r="D321" s="21" t="str">
        <f>ORÇAMENTO!D148</f>
        <v>M</v>
      </c>
      <c r="E321" s="175"/>
      <c r="F321" s="176">
        <f>ORÇAMENTO!E148</f>
        <v>166.8</v>
      </c>
    </row>
    <row r="322" spans="1:6" ht="15.75">
      <c r="A322" s="174" t="e">
        <f>IF(ORÇAMENTO!#REF!="","",ORÇAMENTO!#REF!)</f>
        <v>#REF!</v>
      </c>
      <c r="B322" s="142" t="e">
        <f>ORÇAMENTO!#REF!</f>
        <v>#REF!</v>
      </c>
      <c r="C322" s="22" t="e">
        <f>ORÇAMENTO!#REF!</f>
        <v>#REF!</v>
      </c>
      <c r="D322" s="21" t="e">
        <f>ORÇAMENTO!#REF!</f>
        <v>#REF!</v>
      </c>
      <c r="E322" s="175"/>
      <c r="F322" s="176" t="e">
        <f>ORÇAMENTO!#REF!</f>
        <v>#REF!</v>
      </c>
    </row>
    <row r="323" spans="1:6" ht="15.75">
      <c r="A323" s="174" t="e">
        <f>IF(ORÇAMENTO!#REF!="","",ORÇAMENTO!#REF!)</f>
        <v>#REF!</v>
      </c>
      <c r="B323" s="142" t="e">
        <f>ORÇAMENTO!#REF!</f>
        <v>#REF!</v>
      </c>
      <c r="C323" s="22" t="e">
        <f>ORÇAMENTO!#REF!</f>
        <v>#REF!</v>
      </c>
      <c r="D323" s="21" t="e">
        <f>ORÇAMENTO!#REF!</f>
        <v>#REF!</v>
      </c>
      <c r="E323" s="175"/>
      <c r="F323" s="176" t="e">
        <f>ORÇAMENTO!#REF!</f>
        <v>#REF!</v>
      </c>
    </row>
    <row r="324" spans="1:6" ht="15.75">
      <c r="A324" s="174" t="e">
        <f>IF(ORÇAMENTO!#REF!="","",ORÇAMENTO!#REF!)</f>
        <v>#REF!</v>
      </c>
      <c r="B324" s="142" t="e">
        <f>ORÇAMENTO!#REF!</f>
        <v>#REF!</v>
      </c>
      <c r="C324" s="22" t="e">
        <f>ORÇAMENTO!#REF!</f>
        <v>#REF!</v>
      </c>
      <c r="D324" s="21" t="e">
        <f>ORÇAMENTO!#REF!</f>
        <v>#REF!</v>
      </c>
      <c r="E324" s="175"/>
      <c r="F324" s="176" t="e">
        <f>ORÇAMENTO!#REF!</f>
        <v>#REF!</v>
      </c>
    </row>
    <row r="325" spans="1:6" ht="15.75">
      <c r="A325" s="174" t="e">
        <f>IF(ORÇAMENTO!#REF!="","",ORÇAMENTO!#REF!)</f>
        <v>#REF!</v>
      </c>
      <c r="B325" s="142" t="e">
        <f>ORÇAMENTO!#REF!</f>
        <v>#REF!</v>
      </c>
      <c r="C325" s="22" t="e">
        <f>ORÇAMENTO!#REF!</f>
        <v>#REF!</v>
      </c>
      <c r="D325" s="21" t="e">
        <f>ORÇAMENTO!#REF!</f>
        <v>#REF!</v>
      </c>
      <c r="E325" s="175"/>
      <c r="F325" s="176" t="e">
        <f>ORÇAMENTO!#REF!</f>
        <v>#REF!</v>
      </c>
    </row>
    <row r="326" spans="1:6" ht="31.5">
      <c r="A326" s="174" t="str">
        <f>IF(ORÇAMENTO!A149="","",ORÇAMENTO!A149)</f>
        <v>10.5</v>
      </c>
      <c r="B326" s="142" t="str">
        <f>ORÇAMENTO!B149</f>
        <v>ED-50667</v>
      </c>
      <c r="C326" s="22" t="str">
        <f>ORÇAMENTO!C149</f>
        <v>CHAPIM METÁLICO, COM PINGADEIRA, CHAPA GALVANIZADA Nº 24, DESENVOLVIMENTO = 35 CM</v>
      </c>
      <c r="D326" s="21" t="str">
        <f>ORÇAMENTO!D149</f>
        <v>M</v>
      </c>
      <c r="E326" s="175"/>
      <c r="F326" s="176">
        <f>ORÇAMENTO!E149</f>
        <v>177.5</v>
      </c>
    </row>
    <row r="327" spans="1:6" ht="15.75">
      <c r="A327" s="174" t="e">
        <f>IF(ORÇAMENTO!#REF!="","",ORÇAMENTO!#REF!)</f>
        <v>#REF!</v>
      </c>
      <c r="B327" s="142" t="e">
        <f>ORÇAMENTO!#REF!</f>
        <v>#REF!</v>
      </c>
      <c r="C327" s="22" t="e">
        <f>ORÇAMENTO!#REF!</f>
        <v>#REF!</v>
      </c>
      <c r="D327" s="21" t="e">
        <f>ORÇAMENTO!#REF!</f>
        <v>#REF!</v>
      </c>
      <c r="E327" s="175"/>
      <c r="F327" s="176" t="e">
        <f>ORÇAMENTO!#REF!</f>
        <v>#REF!</v>
      </c>
    </row>
    <row r="328" spans="1:6" ht="15.75">
      <c r="A328" s="174" t="e">
        <f>IF(ORÇAMENTO!#REF!="","",ORÇAMENTO!#REF!)</f>
        <v>#REF!</v>
      </c>
      <c r="B328" s="142" t="e">
        <f>ORÇAMENTO!#REF!</f>
        <v>#REF!</v>
      </c>
      <c r="C328" s="22" t="e">
        <f>ORÇAMENTO!#REF!</f>
        <v>#REF!</v>
      </c>
      <c r="D328" s="21" t="e">
        <f>ORÇAMENTO!#REF!</f>
        <v>#REF!</v>
      </c>
      <c r="E328" s="175"/>
      <c r="F328" s="176" t="e">
        <f>ORÇAMENTO!#REF!</f>
        <v>#REF!</v>
      </c>
    </row>
    <row r="329" spans="1:6" ht="15.75">
      <c r="A329" s="174" t="e">
        <f>IF(ORÇAMENTO!#REF!="","",ORÇAMENTO!#REF!)</f>
        <v>#REF!</v>
      </c>
      <c r="B329" s="142" t="e">
        <f>ORÇAMENTO!#REF!</f>
        <v>#REF!</v>
      </c>
      <c r="C329" s="22" t="e">
        <f>ORÇAMENTO!#REF!</f>
        <v>#REF!</v>
      </c>
      <c r="D329" s="21" t="e">
        <f>ORÇAMENTO!#REF!</f>
        <v>#REF!</v>
      </c>
      <c r="E329" s="175"/>
      <c r="F329" s="176" t="e">
        <f>ORÇAMENTO!#REF!</f>
        <v>#REF!</v>
      </c>
    </row>
    <row r="330" spans="1:6" ht="15.75">
      <c r="A330" s="174" t="e">
        <f>IF(ORÇAMENTO!#REF!="","",ORÇAMENTO!#REF!)</f>
        <v>#REF!</v>
      </c>
      <c r="B330" s="142" t="e">
        <f>ORÇAMENTO!#REF!</f>
        <v>#REF!</v>
      </c>
      <c r="C330" s="22" t="e">
        <f>ORÇAMENTO!#REF!</f>
        <v>#REF!</v>
      </c>
      <c r="D330" s="21" t="e">
        <f>ORÇAMENTO!#REF!</f>
        <v>#REF!</v>
      </c>
      <c r="E330" s="175"/>
      <c r="F330" s="176" t="e">
        <f>ORÇAMENTO!#REF!</f>
        <v>#REF!</v>
      </c>
    </row>
    <row r="331" spans="1:6" ht="15.75">
      <c r="A331" s="174" t="e">
        <f>IF(ORÇAMENTO!#REF!="","",ORÇAMENTO!#REF!)</f>
        <v>#REF!</v>
      </c>
      <c r="B331" s="142" t="e">
        <f>ORÇAMENTO!#REF!</f>
        <v>#REF!</v>
      </c>
      <c r="C331" s="22" t="e">
        <f>ORÇAMENTO!#REF!</f>
        <v>#REF!</v>
      </c>
      <c r="D331" s="21" t="e">
        <f>ORÇAMENTO!#REF!</f>
        <v>#REF!</v>
      </c>
      <c r="E331" s="175"/>
      <c r="F331" s="176" t="e">
        <f>ORÇAMENTO!#REF!</f>
        <v>#REF!</v>
      </c>
    </row>
    <row r="332" spans="1:6" ht="15.75">
      <c r="A332" s="174" t="e">
        <f>IF(ORÇAMENTO!#REF!="","",ORÇAMENTO!#REF!)</f>
        <v>#REF!</v>
      </c>
      <c r="B332" s="142" t="e">
        <f>ORÇAMENTO!#REF!</f>
        <v>#REF!</v>
      </c>
      <c r="C332" s="22" t="e">
        <f>ORÇAMENTO!#REF!</f>
        <v>#REF!</v>
      </c>
      <c r="D332" s="21" t="e">
        <f>ORÇAMENTO!#REF!</f>
        <v>#REF!</v>
      </c>
      <c r="E332" s="175"/>
      <c r="F332" s="176" t="e">
        <f>ORÇAMENTO!#REF!</f>
        <v>#REF!</v>
      </c>
    </row>
    <row r="333" spans="1:6" ht="15.75">
      <c r="A333" s="174" t="e">
        <f>IF(ORÇAMENTO!#REF!="","",ORÇAMENTO!#REF!)</f>
        <v>#REF!</v>
      </c>
      <c r="B333" s="142" t="e">
        <f>ORÇAMENTO!#REF!</f>
        <v>#REF!</v>
      </c>
      <c r="C333" s="22" t="e">
        <f>ORÇAMENTO!#REF!</f>
        <v>#REF!</v>
      </c>
      <c r="D333" s="21" t="e">
        <f>ORÇAMENTO!#REF!</f>
        <v>#REF!</v>
      </c>
      <c r="E333" s="175"/>
      <c r="F333" s="176" t="e">
        <f>ORÇAMENTO!#REF!</f>
        <v>#REF!</v>
      </c>
    </row>
    <row r="334" spans="1:6" ht="15.75">
      <c r="A334" s="174" t="e">
        <f>IF(ORÇAMENTO!#REF!="","",ORÇAMENTO!#REF!)</f>
        <v>#REF!</v>
      </c>
      <c r="B334" s="142" t="e">
        <f>ORÇAMENTO!#REF!</f>
        <v>#REF!</v>
      </c>
      <c r="C334" s="22" t="e">
        <f>ORÇAMENTO!#REF!</f>
        <v>#REF!</v>
      </c>
      <c r="D334" s="21" t="e">
        <f>ORÇAMENTO!#REF!</f>
        <v>#REF!</v>
      </c>
      <c r="E334" s="175"/>
      <c r="F334" s="176" t="e">
        <f>ORÇAMENTO!#REF!</f>
        <v>#REF!</v>
      </c>
    </row>
    <row r="335" spans="1:6" ht="15.75">
      <c r="A335" s="174" t="e">
        <f>IF(ORÇAMENTO!#REF!="","",ORÇAMENTO!#REF!)</f>
        <v>#REF!</v>
      </c>
      <c r="B335" s="142" t="e">
        <f>ORÇAMENTO!#REF!</f>
        <v>#REF!</v>
      </c>
      <c r="C335" s="22" t="e">
        <f>ORÇAMENTO!#REF!</f>
        <v>#REF!</v>
      </c>
      <c r="D335" s="21" t="e">
        <f>ORÇAMENTO!#REF!</f>
        <v>#REF!</v>
      </c>
      <c r="E335" s="175"/>
      <c r="F335" s="176" t="e">
        <f>ORÇAMENTO!#REF!</f>
        <v>#REF!</v>
      </c>
    </row>
    <row r="336" spans="1:6" ht="15.75">
      <c r="A336" s="174" t="str">
        <f>IF(ORÇAMENTO!A150="","",ORÇAMENTO!A150)</f>
        <v>10.6</v>
      </c>
      <c r="B336" s="142" t="str">
        <f>ORÇAMENTO!B150</f>
        <v>ED-49687</v>
      </c>
      <c r="C336" s="22" t="str">
        <f>ORÇAMENTO!C150</f>
        <v>FORRO DE GESSO EM PLACAS ACARTONADAS - FGA</v>
      </c>
      <c r="D336" s="21" t="str">
        <f>ORÇAMENTO!D150</f>
        <v>M2</v>
      </c>
      <c r="E336" s="175"/>
      <c r="F336" s="176">
        <f>ORÇAMENTO!E150</f>
        <v>845.05</v>
      </c>
    </row>
    <row r="337" spans="1:6" ht="15.75">
      <c r="A337" s="174" t="str">
        <f>IF(ORÇAMENTO!A151="","",ORÇAMENTO!A151)</f>
        <v>10.7</v>
      </c>
      <c r="B337" s="142" t="str">
        <f>ORÇAMENTO!B151</f>
        <v>ED-49688</v>
      </c>
      <c r="C337" s="22" t="str">
        <f>ORÇAMENTO!C151</f>
        <v>COLOCAÇÃO DE MOLDURA DE GESSO</v>
      </c>
      <c r="D337" s="21" t="str">
        <f>ORÇAMENTO!D151</f>
        <v>M</v>
      </c>
      <c r="E337" s="175"/>
      <c r="F337" s="176">
        <f>ORÇAMENTO!E151</f>
        <v>670.78</v>
      </c>
    </row>
    <row r="338" spans="1:6" ht="15.75">
      <c r="A338" s="174" t="e">
        <f>IF(ORÇAMENTO!#REF!="","",ORÇAMENTO!#REF!)</f>
        <v>#REF!</v>
      </c>
      <c r="B338" s="142" t="e">
        <f>ORÇAMENTO!#REF!</f>
        <v>#REF!</v>
      </c>
      <c r="C338" s="22" t="e">
        <f>ORÇAMENTO!#REF!</f>
        <v>#REF!</v>
      </c>
      <c r="D338" s="21" t="e">
        <f>ORÇAMENTO!#REF!</f>
        <v>#REF!</v>
      </c>
      <c r="E338" s="175"/>
      <c r="F338" s="176" t="e">
        <f>ORÇAMENTO!#REF!</f>
        <v>#REF!</v>
      </c>
    </row>
    <row r="339" spans="1:6" ht="15.75">
      <c r="A339" s="174" t="e">
        <f>IF(ORÇAMENTO!#REF!="","",ORÇAMENTO!#REF!)</f>
        <v>#REF!</v>
      </c>
      <c r="B339" s="142" t="e">
        <f>ORÇAMENTO!#REF!</f>
        <v>#REF!</v>
      </c>
      <c r="C339" s="22" t="e">
        <f>ORÇAMENTO!#REF!</f>
        <v>#REF!</v>
      </c>
      <c r="D339" s="21" t="e">
        <f>ORÇAMENTO!#REF!</f>
        <v>#REF!</v>
      </c>
      <c r="E339" s="175"/>
      <c r="F339" s="176" t="e">
        <f>ORÇAMENTO!#REF!</f>
        <v>#REF!</v>
      </c>
    </row>
    <row r="340" spans="1:6" ht="31.5">
      <c r="A340" s="174" t="str">
        <f>IF(ORÇAMENTO!A152="","",ORÇAMENTO!A152)</f>
        <v>10.8</v>
      </c>
      <c r="B340" s="142" t="str">
        <f>ORÇAMENTO!B152</f>
        <v>ED-50167</v>
      </c>
      <c r="C340" s="22" t="str">
        <f>ORÇAMENTO!C152</f>
        <v>IMPERMEABILIZAÇÃO COM ARGAMASSA TRAÇO 1:3, E = 2,50 CM COM ADITIVO</v>
      </c>
      <c r="D340" s="21" t="str">
        <f>ORÇAMENTO!D152</f>
        <v>M2</v>
      </c>
      <c r="E340" s="175"/>
      <c r="F340" s="176">
        <f>ORÇAMENTO!E152</f>
        <v>63.13</v>
      </c>
    </row>
    <row r="341" spans="1:6" ht="15.75">
      <c r="A341" s="174" t="e">
        <f>IF(ORÇAMENTO!#REF!="","",ORÇAMENTO!#REF!)</f>
        <v>#REF!</v>
      </c>
      <c r="B341" s="142" t="e">
        <f>ORÇAMENTO!#REF!</f>
        <v>#REF!</v>
      </c>
      <c r="C341" s="22" t="e">
        <f>ORÇAMENTO!#REF!</f>
        <v>#REF!</v>
      </c>
      <c r="D341" s="21" t="e">
        <f>ORÇAMENTO!#REF!</f>
        <v>#REF!</v>
      </c>
      <c r="E341" s="175"/>
      <c r="F341" s="176" t="e">
        <f>ORÇAMENTO!#REF!</f>
        <v>#REF!</v>
      </c>
    </row>
    <row r="342" spans="1:6" ht="15.75">
      <c r="A342" s="174" t="e">
        <f>IF(ORÇAMENTO!#REF!="","",ORÇAMENTO!#REF!)</f>
        <v>#REF!</v>
      </c>
      <c r="B342" s="142" t="e">
        <f>ORÇAMENTO!#REF!</f>
        <v>#REF!</v>
      </c>
      <c r="C342" s="22" t="e">
        <f>ORÇAMENTO!#REF!</f>
        <v>#REF!</v>
      </c>
      <c r="D342" s="21" t="e">
        <f>ORÇAMENTO!#REF!</f>
        <v>#REF!</v>
      </c>
      <c r="E342" s="175"/>
      <c r="F342" s="176" t="e">
        <f>ORÇAMENTO!#REF!</f>
        <v>#REF!</v>
      </c>
    </row>
    <row r="343" spans="1:6" ht="15.75">
      <c r="A343" s="174" t="e">
        <f>IF(ORÇAMENTO!#REF!="","",ORÇAMENTO!#REF!)</f>
        <v>#REF!</v>
      </c>
      <c r="B343" s="142" t="e">
        <f>ORÇAMENTO!#REF!</f>
        <v>#REF!</v>
      </c>
      <c r="C343" s="22" t="e">
        <f>ORÇAMENTO!#REF!</f>
        <v>#REF!</v>
      </c>
      <c r="D343" s="21" t="e">
        <f>ORÇAMENTO!#REF!</f>
        <v>#REF!</v>
      </c>
      <c r="E343" s="175"/>
      <c r="F343" s="176" t="e">
        <f>ORÇAMENTO!#REF!</f>
        <v>#REF!</v>
      </c>
    </row>
    <row r="344" spans="1:6" ht="15.75">
      <c r="A344" s="174" t="e">
        <f>IF(ORÇAMENTO!#REF!="","",ORÇAMENTO!#REF!)</f>
        <v>#REF!</v>
      </c>
      <c r="B344" s="142" t="e">
        <f>ORÇAMENTO!#REF!</f>
        <v>#REF!</v>
      </c>
      <c r="C344" s="22" t="e">
        <f>ORÇAMENTO!#REF!</f>
        <v>#REF!</v>
      </c>
      <c r="D344" s="21" t="e">
        <f>ORÇAMENTO!#REF!</f>
        <v>#REF!</v>
      </c>
      <c r="E344" s="175"/>
      <c r="F344" s="176" t="e">
        <f>ORÇAMENTO!#REF!</f>
        <v>#REF!</v>
      </c>
    </row>
    <row r="345" spans="1:6" ht="47.25">
      <c r="A345" s="174" t="str">
        <f>IF(ORÇAMENTO!A153="","",ORÇAMENTO!A153)</f>
        <v>10.9</v>
      </c>
      <c r="B345" s="142" t="str">
        <f>ORÇAMENTO!B153</f>
        <v>ED-13288</v>
      </c>
      <c r="C345" s="22" t="str">
        <f>ORÇAMENTO!C153</f>
        <v>CAMADA DE REGULARIZAÇÃO COM ARGAMASSA, TRAÇO 1:3 (CIMENTO E AREIA), ESP. 25MM, APLICAÇÃO MANUAL, PREPARO MECÂNICO</v>
      </c>
      <c r="D345" s="21" t="str">
        <f>ORÇAMENTO!D153</f>
        <v>M2</v>
      </c>
      <c r="E345" s="175"/>
      <c r="F345" s="176">
        <f>ORÇAMENTO!E153</f>
        <v>63.13</v>
      </c>
    </row>
    <row r="346" spans="1:6" ht="15.75">
      <c r="A346" s="174" t="e">
        <f>IF(ORÇAMENTO!#REF!="","",ORÇAMENTO!#REF!)</f>
        <v>#REF!</v>
      </c>
      <c r="B346" s="142" t="e">
        <f>ORÇAMENTO!#REF!</f>
        <v>#REF!</v>
      </c>
      <c r="C346" s="22" t="e">
        <f>ORÇAMENTO!#REF!</f>
        <v>#REF!</v>
      </c>
      <c r="D346" s="21" t="e">
        <f>ORÇAMENTO!#REF!</f>
        <v>#REF!</v>
      </c>
      <c r="E346" s="175"/>
      <c r="F346" s="176" t="e">
        <f>ORÇAMENTO!#REF!</f>
        <v>#REF!</v>
      </c>
    </row>
    <row r="347" spans="1:6" ht="15.75">
      <c r="A347" s="174" t="e">
        <f>IF(ORÇAMENTO!#REF!="","",ORÇAMENTO!#REF!)</f>
        <v>#REF!</v>
      </c>
      <c r="B347" s="142" t="e">
        <f>ORÇAMENTO!#REF!</f>
        <v>#REF!</v>
      </c>
      <c r="C347" s="22" t="e">
        <f>ORÇAMENTO!#REF!</f>
        <v>#REF!</v>
      </c>
      <c r="D347" s="21" t="e">
        <f>ORÇAMENTO!#REF!</f>
        <v>#REF!</v>
      </c>
      <c r="E347" s="175"/>
      <c r="F347" s="176" t="e">
        <f>ORÇAMENTO!#REF!</f>
        <v>#REF!</v>
      </c>
    </row>
    <row r="348" spans="1:6" ht="15.75">
      <c r="A348" s="174" t="e">
        <f>IF(ORÇAMENTO!#REF!="","",ORÇAMENTO!#REF!)</f>
        <v>#REF!</v>
      </c>
      <c r="B348" s="142" t="e">
        <f>ORÇAMENTO!#REF!</f>
        <v>#REF!</v>
      </c>
      <c r="C348" s="22" t="e">
        <f>ORÇAMENTO!#REF!</f>
        <v>#REF!</v>
      </c>
      <c r="D348" s="21" t="e">
        <f>ORÇAMENTO!#REF!</f>
        <v>#REF!</v>
      </c>
      <c r="E348" s="175"/>
      <c r="F348" s="176" t="e">
        <f>ORÇAMENTO!#REF!</f>
        <v>#REF!</v>
      </c>
    </row>
    <row r="349" spans="1:6" ht="15.75">
      <c r="A349" s="174" t="e">
        <f>IF(ORÇAMENTO!#REF!="","",ORÇAMENTO!#REF!)</f>
        <v>#REF!</v>
      </c>
      <c r="B349" s="142" t="e">
        <f>ORÇAMENTO!#REF!</f>
        <v>#REF!</v>
      </c>
      <c r="C349" s="22" t="e">
        <f>ORÇAMENTO!#REF!</f>
        <v>#REF!</v>
      </c>
      <c r="D349" s="21" t="e">
        <f>ORÇAMENTO!#REF!</f>
        <v>#REF!</v>
      </c>
      <c r="E349" s="175"/>
      <c r="F349" s="176" t="e">
        <f>ORÇAMENTO!#REF!</f>
        <v>#REF!</v>
      </c>
    </row>
    <row r="350" spans="1:6" ht="15.75">
      <c r="A350" s="174" t="e">
        <f>IF(ORÇAMENTO!#REF!="","",ORÇAMENTO!#REF!)</f>
        <v>#REF!</v>
      </c>
      <c r="B350" s="142" t="e">
        <f>ORÇAMENTO!#REF!</f>
        <v>#REF!</v>
      </c>
      <c r="C350" s="22" t="e">
        <f>ORÇAMENTO!#REF!</f>
        <v>#REF!</v>
      </c>
      <c r="D350" s="21" t="e">
        <f>ORÇAMENTO!#REF!</f>
        <v>#REF!</v>
      </c>
      <c r="E350" s="175"/>
      <c r="F350" s="176" t="e">
        <f>ORÇAMENTO!#REF!</f>
        <v>#REF!</v>
      </c>
    </row>
    <row r="351" spans="1:6" ht="15.75">
      <c r="A351" s="174" t="e">
        <f>IF(ORÇAMENTO!#REF!="","",ORÇAMENTO!#REF!)</f>
        <v>#REF!</v>
      </c>
      <c r="B351" s="142" t="e">
        <f>ORÇAMENTO!#REF!</f>
        <v>#REF!</v>
      </c>
      <c r="C351" s="22" t="e">
        <f>ORÇAMENTO!#REF!</f>
        <v>#REF!</v>
      </c>
      <c r="D351" s="21" t="e">
        <f>ORÇAMENTO!#REF!</f>
        <v>#REF!</v>
      </c>
      <c r="E351" s="175"/>
      <c r="F351" s="176" t="e">
        <f>ORÇAMENTO!#REF!</f>
        <v>#REF!</v>
      </c>
    </row>
    <row r="352" spans="1:6" ht="15.75">
      <c r="A352" s="174" t="e">
        <f>IF(ORÇAMENTO!#REF!="","",ORÇAMENTO!#REF!)</f>
        <v>#REF!</v>
      </c>
      <c r="B352" s="142" t="e">
        <f>ORÇAMENTO!#REF!</f>
        <v>#REF!</v>
      </c>
      <c r="C352" s="22" t="e">
        <f>ORÇAMENTO!#REF!</f>
        <v>#REF!</v>
      </c>
      <c r="D352" s="21" t="e">
        <f>ORÇAMENTO!#REF!</f>
        <v>#REF!</v>
      </c>
      <c r="E352" s="175"/>
      <c r="F352" s="176" t="e">
        <f>ORÇAMENTO!#REF!</f>
        <v>#REF!</v>
      </c>
    </row>
    <row r="353" spans="1:6" ht="15.75">
      <c r="A353" s="174" t="e">
        <f>IF(ORÇAMENTO!#REF!="","",ORÇAMENTO!#REF!)</f>
        <v>#REF!</v>
      </c>
      <c r="B353" s="142" t="e">
        <f>ORÇAMENTO!#REF!</f>
        <v>#REF!</v>
      </c>
      <c r="C353" s="22" t="e">
        <f>ORÇAMENTO!#REF!</f>
        <v>#REF!</v>
      </c>
      <c r="D353" s="21" t="e">
        <f>ORÇAMENTO!#REF!</f>
        <v>#REF!</v>
      </c>
      <c r="E353" s="175"/>
      <c r="F353" s="176" t="e">
        <f>ORÇAMENTO!#REF!</f>
        <v>#REF!</v>
      </c>
    </row>
    <row r="354" spans="1:6" ht="15.75">
      <c r="A354" s="174" t="e">
        <f>IF(ORÇAMENTO!#REF!="","",ORÇAMENTO!#REF!)</f>
        <v>#REF!</v>
      </c>
      <c r="B354" s="142" t="e">
        <f>ORÇAMENTO!#REF!</f>
        <v>#REF!</v>
      </c>
      <c r="C354" s="22" t="e">
        <f>ORÇAMENTO!#REF!</f>
        <v>#REF!</v>
      </c>
      <c r="D354" s="21" t="e">
        <f>ORÇAMENTO!#REF!</f>
        <v>#REF!</v>
      </c>
      <c r="E354" s="175"/>
      <c r="F354" s="176" t="e">
        <f>ORÇAMENTO!#REF!</f>
        <v>#REF!</v>
      </c>
    </row>
    <row r="355" spans="1:6" ht="15.75">
      <c r="A355" s="174" t="e">
        <f>IF(ORÇAMENTO!#REF!="","",ORÇAMENTO!#REF!)</f>
        <v>#REF!</v>
      </c>
      <c r="B355" s="142" t="e">
        <f>ORÇAMENTO!#REF!</f>
        <v>#REF!</v>
      </c>
      <c r="C355" s="22" t="e">
        <f>ORÇAMENTO!#REF!</f>
        <v>#REF!</v>
      </c>
      <c r="D355" s="21" t="e">
        <f>ORÇAMENTO!#REF!</f>
        <v>#REF!</v>
      </c>
      <c r="E355" s="175"/>
      <c r="F355" s="176" t="e">
        <f>ORÇAMENTO!#REF!</f>
        <v>#REF!</v>
      </c>
    </row>
    <row r="356" spans="1:6" ht="15.75">
      <c r="A356" s="174" t="e">
        <f>IF(ORÇAMENTO!#REF!="","",ORÇAMENTO!#REF!)</f>
        <v>#REF!</v>
      </c>
      <c r="B356" s="142" t="e">
        <f>ORÇAMENTO!#REF!</f>
        <v>#REF!</v>
      </c>
      <c r="C356" s="22" t="e">
        <f>ORÇAMENTO!#REF!</f>
        <v>#REF!</v>
      </c>
      <c r="D356" s="21" t="e">
        <f>ORÇAMENTO!#REF!</f>
        <v>#REF!</v>
      </c>
      <c r="E356" s="175"/>
      <c r="F356" s="176" t="e">
        <f>ORÇAMENTO!#REF!</f>
        <v>#REF!</v>
      </c>
    </row>
    <row r="357" spans="1:6" ht="15.75">
      <c r="A357" s="174" t="e">
        <f>IF(ORÇAMENTO!#REF!="","",ORÇAMENTO!#REF!)</f>
        <v>#REF!</v>
      </c>
      <c r="B357" s="142" t="e">
        <f>ORÇAMENTO!#REF!</f>
        <v>#REF!</v>
      </c>
      <c r="C357" s="22" t="e">
        <f>ORÇAMENTO!#REF!</f>
        <v>#REF!</v>
      </c>
      <c r="D357" s="21" t="e">
        <f>ORÇAMENTO!#REF!</f>
        <v>#REF!</v>
      </c>
      <c r="E357" s="175"/>
      <c r="F357" s="176" t="e">
        <f>ORÇAMENTO!#REF!</f>
        <v>#REF!</v>
      </c>
    </row>
    <row r="358" spans="1:6" ht="15.75">
      <c r="A358" s="174" t="e">
        <f>IF(ORÇAMENTO!#REF!="","",ORÇAMENTO!#REF!)</f>
        <v>#REF!</v>
      </c>
      <c r="B358" s="142" t="e">
        <f>ORÇAMENTO!#REF!</f>
        <v>#REF!</v>
      </c>
      <c r="C358" s="22" t="e">
        <f>ORÇAMENTO!#REF!</f>
        <v>#REF!</v>
      </c>
      <c r="D358" s="21" t="e">
        <f>ORÇAMENTO!#REF!</f>
        <v>#REF!</v>
      </c>
      <c r="E358" s="175"/>
      <c r="F358" s="176" t="e">
        <f>ORÇAMENTO!#REF!</f>
        <v>#REF!</v>
      </c>
    </row>
    <row r="359" spans="1:6" ht="15.75">
      <c r="A359" s="174" t="e">
        <f>IF(ORÇAMENTO!#REF!="","",ORÇAMENTO!#REF!)</f>
        <v>#REF!</v>
      </c>
      <c r="B359" s="142" t="e">
        <f>ORÇAMENTO!#REF!</f>
        <v>#REF!</v>
      </c>
      <c r="C359" s="22" t="e">
        <f>ORÇAMENTO!#REF!</f>
        <v>#REF!</v>
      </c>
      <c r="D359" s="21" t="e">
        <f>ORÇAMENTO!#REF!</f>
        <v>#REF!</v>
      </c>
      <c r="E359" s="175"/>
      <c r="F359" s="176" t="e">
        <f>ORÇAMENTO!#REF!</f>
        <v>#REF!</v>
      </c>
    </row>
    <row r="360" spans="1:6" ht="15.75">
      <c r="A360" s="174" t="e">
        <f>IF(ORÇAMENTO!#REF!="","",ORÇAMENTO!#REF!)</f>
        <v>#REF!</v>
      </c>
      <c r="B360" s="142" t="e">
        <f>ORÇAMENTO!#REF!</f>
        <v>#REF!</v>
      </c>
      <c r="C360" s="22" t="e">
        <f>ORÇAMENTO!#REF!</f>
        <v>#REF!</v>
      </c>
      <c r="D360" s="21" t="e">
        <f>ORÇAMENTO!#REF!</f>
        <v>#REF!</v>
      </c>
      <c r="E360" s="175"/>
      <c r="F360" s="176" t="e">
        <f>ORÇAMENTO!#REF!</f>
        <v>#REF!</v>
      </c>
    </row>
    <row r="361" spans="1:6" ht="15.75">
      <c r="A361" s="174" t="e">
        <f>IF(ORÇAMENTO!#REF!="","",ORÇAMENTO!#REF!)</f>
        <v>#REF!</v>
      </c>
      <c r="B361" s="142" t="e">
        <f>ORÇAMENTO!#REF!</f>
        <v>#REF!</v>
      </c>
      <c r="C361" s="22" t="e">
        <f>ORÇAMENTO!#REF!</f>
        <v>#REF!</v>
      </c>
      <c r="D361" s="21" t="e">
        <f>ORÇAMENTO!#REF!</f>
        <v>#REF!</v>
      </c>
      <c r="E361" s="175"/>
      <c r="F361" s="176" t="e">
        <f>ORÇAMENTO!#REF!</f>
        <v>#REF!</v>
      </c>
    </row>
    <row r="362" spans="1:6" ht="5.0999999999999996" customHeight="1">
      <c r="A362" s="48"/>
      <c r="B362" s="49"/>
      <c r="C362" s="50"/>
      <c r="D362" s="49"/>
      <c r="E362" s="51"/>
      <c r="F362" s="52"/>
    </row>
    <row r="363" spans="1:6" ht="5.0999999999999996" customHeight="1">
      <c r="A363" s="63"/>
      <c r="B363" s="64"/>
      <c r="C363" s="64"/>
      <c r="D363" s="65"/>
      <c r="E363" s="69"/>
      <c r="F363" s="74"/>
    </row>
    <row r="364" spans="1:6" ht="15.75">
      <c r="A364" s="168">
        <f>ORÇAMENTO!A156</f>
        <v>11</v>
      </c>
      <c r="B364" s="169"/>
      <c r="C364" s="170" t="str">
        <f>ORÇAMENTO!C156</f>
        <v>ESQUADRIAS / VIDROS</v>
      </c>
      <c r="D364" s="171"/>
      <c r="E364" s="172"/>
      <c r="F364" s="173"/>
    </row>
    <row r="365" spans="1:6" ht="15.75">
      <c r="A365" s="174" t="e">
        <f>IF(ORÇAMENTO!#REF!="","",ORÇAMENTO!#REF!)</f>
        <v>#REF!</v>
      </c>
      <c r="B365" s="142" t="e">
        <f>ORÇAMENTO!#REF!</f>
        <v>#REF!</v>
      </c>
      <c r="C365" s="22" t="e">
        <f>ORÇAMENTO!#REF!</f>
        <v>#REF!</v>
      </c>
      <c r="D365" s="21" t="e">
        <f>ORÇAMENTO!#REF!</f>
        <v>#REF!</v>
      </c>
      <c r="E365" s="175"/>
      <c r="F365" s="176" t="e">
        <f>ORÇAMENTO!#REF!</f>
        <v>#REF!</v>
      </c>
    </row>
    <row r="366" spans="1:6" ht="15.75">
      <c r="A366" s="174" t="e">
        <f>IF(ORÇAMENTO!#REF!="","",ORÇAMENTO!#REF!)</f>
        <v>#REF!</v>
      </c>
      <c r="B366" s="142" t="e">
        <f>ORÇAMENTO!#REF!</f>
        <v>#REF!</v>
      </c>
      <c r="C366" s="22" t="e">
        <f>ORÇAMENTO!#REF!</f>
        <v>#REF!</v>
      </c>
      <c r="D366" s="21" t="e">
        <f>ORÇAMENTO!#REF!</f>
        <v>#REF!</v>
      </c>
      <c r="E366" s="175"/>
      <c r="F366" s="176" t="e">
        <f>ORÇAMENTO!#REF!</f>
        <v>#REF!</v>
      </c>
    </row>
    <row r="367" spans="1:6" ht="47.25">
      <c r="A367" s="174" t="str">
        <f>IF(ORÇAMENTO!A157="","",ORÇAMENTO!A157)</f>
        <v>11.1</v>
      </c>
      <c r="B367" s="142" t="str">
        <f>ORÇAMENTO!B157</f>
        <v>ED-7576</v>
      </c>
      <c r="C367" s="22" t="str">
        <f>ORÇAMENTO!C157</f>
        <v>FORNECIMENTO E ASSENTAMENTO DE PORTA EM ALUMÍNIO, TIPO VENEZIANA, DE ABRIR, ACABAMENTO ANODIZADO NATURAL, INCLUSIVE FECHADURA E MARCO</v>
      </c>
      <c r="D367" s="21" t="str">
        <f>ORÇAMENTO!D157</f>
        <v>M2</v>
      </c>
      <c r="E367" s="175"/>
      <c r="F367" s="176">
        <f>ORÇAMENTO!E157</f>
        <v>5.04</v>
      </c>
    </row>
    <row r="368" spans="1:6" ht="15.75">
      <c r="A368" s="174" t="e">
        <f>IF(ORÇAMENTO!#REF!="","",ORÇAMENTO!#REF!)</f>
        <v>#REF!</v>
      </c>
      <c r="B368" s="142" t="e">
        <f>ORÇAMENTO!#REF!</f>
        <v>#REF!</v>
      </c>
      <c r="C368" s="22" t="e">
        <f>ORÇAMENTO!#REF!</f>
        <v>#REF!</v>
      </c>
      <c r="D368" s="21" t="e">
        <f>ORÇAMENTO!#REF!</f>
        <v>#REF!</v>
      </c>
      <c r="E368" s="175"/>
      <c r="F368" s="176" t="e">
        <f>ORÇAMENTO!#REF!</f>
        <v>#REF!</v>
      </c>
    </row>
    <row r="369" spans="1:6" ht="15.75">
      <c r="A369" s="174" t="e">
        <f>IF(ORÇAMENTO!#REF!="","",ORÇAMENTO!#REF!)</f>
        <v>#REF!</v>
      </c>
      <c r="B369" s="142" t="e">
        <f>ORÇAMENTO!#REF!</f>
        <v>#REF!</v>
      </c>
      <c r="C369" s="22" t="e">
        <f>ORÇAMENTO!#REF!</f>
        <v>#REF!</v>
      </c>
      <c r="D369" s="21" t="e">
        <f>ORÇAMENTO!#REF!</f>
        <v>#REF!</v>
      </c>
      <c r="E369" s="175"/>
      <c r="F369" s="176" t="e">
        <f>ORÇAMENTO!#REF!</f>
        <v>#REF!</v>
      </c>
    </row>
    <row r="370" spans="1:6" ht="15.75">
      <c r="A370" s="174" t="e">
        <f>IF(ORÇAMENTO!#REF!="","",ORÇAMENTO!#REF!)</f>
        <v>#REF!</v>
      </c>
      <c r="B370" s="142" t="e">
        <f>ORÇAMENTO!#REF!</f>
        <v>#REF!</v>
      </c>
      <c r="C370" s="22" t="e">
        <f>ORÇAMENTO!#REF!</f>
        <v>#REF!</v>
      </c>
      <c r="D370" s="21" t="e">
        <f>ORÇAMENTO!#REF!</f>
        <v>#REF!</v>
      </c>
      <c r="E370" s="175"/>
      <c r="F370" s="176" t="e">
        <f>ORÇAMENTO!#REF!</f>
        <v>#REF!</v>
      </c>
    </row>
    <row r="371" spans="1:6" ht="15.75">
      <c r="A371" s="174" t="e">
        <f>IF(ORÇAMENTO!#REF!="","",ORÇAMENTO!#REF!)</f>
        <v>#REF!</v>
      </c>
      <c r="B371" s="142" t="e">
        <f>ORÇAMENTO!#REF!</f>
        <v>#REF!</v>
      </c>
      <c r="C371" s="22" t="e">
        <f>ORÇAMENTO!#REF!</f>
        <v>#REF!</v>
      </c>
      <c r="D371" s="21" t="e">
        <f>ORÇAMENTO!#REF!</f>
        <v>#REF!</v>
      </c>
      <c r="E371" s="175"/>
      <c r="F371" s="176" t="e">
        <f>ORÇAMENTO!#REF!</f>
        <v>#REF!</v>
      </c>
    </row>
    <row r="372" spans="1:6" ht="15.75">
      <c r="A372" s="174" t="e">
        <f>IF(ORÇAMENTO!#REF!="","",ORÇAMENTO!#REF!)</f>
        <v>#REF!</v>
      </c>
      <c r="B372" s="142" t="e">
        <f>ORÇAMENTO!#REF!</f>
        <v>#REF!</v>
      </c>
      <c r="C372" s="22" t="e">
        <f>ORÇAMENTO!#REF!</f>
        <v>#REF!</v>
      </c>
      <c r="D372" s="21" t="e">
        <f>ORÇAMENTO!#REF!</f>
        <v>#REF!</v>
      </c>
      <c r="E372" s="175"/>
      <c r="F372" s="176" t="e">
        <f>ORÇAMENTO!#REF!</f>
        <v>#REF!</v>
      </c>
    </row>
    <row r="373" spans="1:6" ht="15.75">
      <c r="A373" s="174" t="e">
        <f>IF(ORÇAMENTO!#REF!="","",ORÇAMENTO!#REF!)</f>
        <v>#REF!</v>
      </c>
      <c r="B373" s="142" t="e">
        <f>ORÇAMENTO!#REF!</f>
        <v>#REF!</v>
      </c>
      <c r="C373" s="22" t="e">
        <f>ORÇAMENTO!#REF!</f>
        <v>#REF!</v>
      </c>
      <c r="D373" s="21" t="e">
        <f>ORÇAMENTO!#REF!</f>
        <v>#REF!</v>
      </c>
      <c r="E373" s="175"/>
      <c r="F373" s="176" t="e">
        <f>ORÇAMENTO!#REF!</f>
        <v>#REF!</v>
      </c>
    </row>
    <row r="374" spans="1:6" ht="15.75">
      <c r="A374" s="174" t="str">
        <f>IF(ORÇAMENTO!A158="","",ORÇAMENTO!A158)</f>
        <v>11.2</v>
      </c>
      <c r="B374" s="142" t="str">
        <f>ORÇAMENTO!B158</f>
        <v>ED-50933</v>
      </c>
      <c r="C374" s="22" t="str">
        <f>ORÇAMENTO!C158</f>
        <v>ASSENTAMENTO DE GRADIS E PORTÕES</v>
      </c>
      <c r="D374" s="21" t="str">
        <f>ORÇAMENTO!D158</f>
        <v>M2</v>
      </c>
      <c r="E374" s="175"/>
      <c r="F374" s="176">
        <f>ORÇAMENTO!E158</f>
        <v>13.37</v>
      </c>
    </row>
    <row r="375" spans="1:6" ht="15.75">
      <c r="A375" s="174" t="e">
        <f>IF(ORÇAMENTO!#REF!="","",ORÇAMENTO!#REF!)</f>
        <v>#REF!</v>
      </c>
      <c r="B375" s="142" t="e">
        <f>ORÇAMENTO!#REF!</f>
        <v>#REF!</v>
      </c>
      <c r="C375" s="22" t="e">
        <f>ORÇAMENTO!#REF!</f>
        <v>#REF!</v>
      </c>
      <c r="D375" s="21" t="e">
        <f>ORÇAMENTO!#REF!</f>
        <v>#REF!</v>
      </c>
      <c r="E375" s="175"/>
      <c r="F375" s="176" t="e">
        <f>ORÇAMENTO!#REF!</f>
        <v>#REF!</v>
      </c>
    </row>
    <row r="376" spans="1:6" ht="15.75">
      <c r="A376" s="174" t="e">
        <f>IF(ORÇAMENTO!#REF!="","",ORÇAMENTO!#REF!)</f>
        <v>#REF!</v>
      </c>
      <c r="B376" s="142" t="e">
        <f>ORÇAMENTO!#REF!</f>
        <v>#REF!</v>
      </c>
      <c r="C376" s="22" t="e">
        <f>ORÇAMENTO!#REF!</f>
        <v>#REF!</v>
      </c>
      <c r="D376" s="21" t="e">
        <f>ORÇAMENTO!#REF!</f>
        <v>#REF!</v>
      </c>
      <c r="E376" s="175"/>
      <c r="F376" s="176" t="e">
        <f>ORÇAMENTO!#REF!</f>
        <v>#REF!</v>
      </c>
    </row>
    <row r="377" spans="1:6" ht="15.75">
      <c r="A377" s="174" t="e">
        <f>IF(ORÇAMENTO!#REF!="","",ORÇAMENTO!#REF!)</f>
        <v>#REF!</v>
      </c>
      <c r="B377" s="142" t="e">
        <f>ORÇAMENTO!#REF!</f>
        <v>#REF!</v>
      </c>
      <c r="C377" s="22" t="e">
        <f>ORÇAMENTO!#REF!</f>
        <v>#REF!</v>
      </c>
      <c r="D377" s="21" t="e">
        <f>ORÇAMENTO!#REF!</f>
        <v>#REF!</v>
      </c>
      <c r="E377" s="175"/>
      <c r="F377" s="176" t="e">
        <f>ORÇAMENTO!#REF!</f>
        <v>#REF!</v>
      </c>
    </row>
    <row r="378" spans="1:6" ht="15.75">
      <c r="A378" s="174" t="e">
        <f>IF(ORÇAMENTO!#REF!="","",ORÇAMENTO!#REF!)</f>
        <v>#REF!</v>
      </c>
      <c r="B378" s="142" t="e">
        <f>ORÇAMENTO!#REF!</f>
        <v>#REF!</v>
      </c>
      <c r="C378" s="22" t="e">
        <f>ORÇAMENTO!#REF!</f>
        <v>#REF!</v>
      </c>
      <c r="D378" s="21" t="e">
        <f>ORÇAMENTO!#REF!</f>
        <v>#REF!</v>
      </c>
      <c r="E378" s="175"/>
      <c r="F378" s="176" t="e">
        <f>ORÇAMENTO!#REF!</f>
        <v>#REF!</v>
      </c>
    </row>
    <row r="379" spans="1:6" ht="15.75">
      <c r="A379" s="174" t="e">
        <f>IF(ORÇAMENTO!#REF!="","",ORÇAMENTO!#REF!)</f>
        <v>#REF!</v>
      </c>
      <c r="B379" s="142" t="e">
        <f>ORÇAMENTO!#REF!</f>
        <v>#REF!</v>
      </c>
      <c r="C379" s="22" t="e">
        <f>ORÇAMENTO!#REF!</f>
        <v>#REF!</v>
      </c>
      <c r="D379" s="21" t="e">
        <f>ORÇAMENTO!#REF!</f>
        <v>#REF!</v>
      </c>
      <c r="E379" s="175"/>
      <c r="F379" s="176" t="e">
        <f>ORÇAMENTO!#REF!</f>
        <v>#REF!</v>
      </c>
    </row>
    <row r="380" spans="1:6" ht="15.75">
      <c r="A380" s="174" t="e">
        <f>IF(ORÇAMENTO!#REF!="","",ORÇAMENTO!#REF!)</f>
        <v>#REF!</v>
      </c>
      <c r="B380" s="142" t="e">
        <f>ORÇAMENTO!#REF!</f>
        <v>#REF!</v>
      </c>
      <c r="C380" s="22" t="e">
        <f>ORÇAMENTO!#REF!</f>
        <v>#REF!</v>
      </c>
      <c r="D380" s="21" t="e">
        <f>ORÇAMENTO!#REF!</f>
        <v>#REF!</v>
      </c>
      <c r="E380" s="175"/>
      <c r="F380" s="176" t="e">
        <f>ORÇAMENTO!#REF!</f>
        <v>#REF!</v>
      </c>
    </row>
    <row r="381" spans="1:6" ht="15.75">
      <c r="A381" s="174" t="e">
        <f>IF(ORÇAMENTO!#REF!="","",ORÇAMENTO!#REF!)</f>
        <v>#REF!</v>
      </c>
      <c r="B381" s="142" t="e">
        <f>ORÇAMENTO!#REF!</f>
        <v>#REF!</v>
      </c>
      <c r="C381" s="22" t="e">
        <f>ORÇAMENTO!#REF!</f>
        <v>#REF!</v>
      </c>
      <c r="D381" s="21" t="e">
        <f>ORÇAMENTO!#REF!</f>
        <v>#REF!</v>
      </c>
      <c r="E381" s="175"/>
      <c r="F381" s="176" t="e">
        <f>ORÇAMENTO!#REF!</f>
        <v>#REF!</v>
      </c>
    </row>
    <row r="382" spans="1:6" ht="15.75">
      <c r="A382" s="174" t="e">
        <f>IF(ORÇAMENTO!#REF!="","",ORÇAMENTO!#REF!)</f>
        <v>#REF!</v>
      </c>
      <c r="B382" s="142" t="e">
        <f>ORÇAMENTO!#REF!</f>
        <v>#REF!</v>
      </c>
      <c r="C382" s="22" t="e">
        <f>ORÇAMENTO!#REF!</f>
        <v>#REF!</v>
      </c>
      <c r="D382" s="21" t="e">
        <f>ORÇAMENTO!#REF!</f>
        <v>#REF!</v>
      </c>
      <c r="E382" s="175"/>
      <c r="F382" s="176" t="e">
        <f>ORÇAMENTO!#REF!</f>
        <v>#REF!</v>
      </c>
    </row>
    <row r="383" spans="1:6" ht="15.75">
      <c r="A383" s="174" t="e">
        <f>IF(ORÇAMENTO!#REF!="","",ORÇAMENTO!#REF!)</f>
        <v>#REF!</v>
      </c>
      <c r="B383" s="142" t="e">
        <f>ORÇAMENTO!#REF!</f>
        <v>#REF!</v>
      </c>
      <c r="C383" s="22" t="e">
        <f>ORÇAMENTO!#REF!</f>
        <v>#REF!</v>
      </c>
      <c r="D383" s="21" t="e">
        <f>ORÇAMENTO!#REF!</f>
        <v>#REF!</v>
      </c>
      <c r="E383" s="175"/>
      <c r="F383" s="176" t="e">
        <f>ORÇAMENTO!#REF!</f>
        <v>#REF!</v>
      </c>
    </row>
    <row r="384" spans="1:6" ht="15.75">
      <c r="A384" s="174" t="e">
        <f>IF(ORÇAMENTO!#REF!="","",ORÇAMENTO!#REF!)</f>
        <v>#REF!</v>
      </c>
      <c r="B384" s="142" t="e">
        <f>ORÇAMENTO!#REF!</f>
        <v>#REF!</v>
      </c>
      <c r="C384" s="22" t="e">
        <f>ORÇAMENTO!#REF!</f>
        <v>#REF!</v>
      </c>
      <c r="D384" s="21" t="e">
        <f>ORÇAMENTO!#REF!</f>
        <v>#REF!</v>
      </c>
      <c r="E384" s="175"/>
      <c r="F384" s="176" t="e">
        <f>ORÇAMENTO!#REF!</f>
        <v>#REF!</v>
      </c>
    </row>
    <row r="385" spans="1:6" ht="15.75">
      <c r="A385" s="174" t="e">
        <f>IF(ORÇAMENTO!#REF!="","",ORÇAMENTO!#REF!)</f>
        <v>#REF!</v>
      </c>
      <c r="B385" s="142" t="e">
        <f>ORÇAMENTO!#REF!</f>
        <v>#REF!</v>
      </c>
      <c r="C385" s="22" t="e">
        <f>ORÇAMENTO!#REF!</f>
        <v>#REF!</v>
      </c>
      <c r="D385" s="21" t="e">
        <f>ORÇAMENTO!#REF!</f>
        <v>#REF!</v>
      </c>
      <c r="E385" s="175"/>
      <c r="F385" s="176" t="e">
        <f>ORÇAMENTO!#REF!</f>
        <v>#REF!</v>
      </c>
    </row>
    <row r="386" spans="1:6" ht="15.75">
      <c r="A386" s="174" t="e">
        <f>IF(ORÇAMENTO!#REF!="","",ORÇAMENTO!#REF!)</f>
        <v>#REF!</v>
      </c>
      <c r="B386" s="142" t="e">
        <f>ORÇAMENTO!#REF!</f>
        <v>#REF!</v>
      </c>
      <c r="C386" s="22" t="e">
        <f>ORÇAMENTO!#REF!</f>
        <v>#REF!</v>
      </c>
      <c r="D386" s="21" t="e">
        <f>ORÇAMENTO!#REF!</f>
        <v>#REF!</v>
      </c>
      <c r="E386" s="175"/>
      <c r="F386" s="176" t="e">
        <f>ORÇAMENTO!#REF!</f>
        <v>#REF!</v>
      </c>
    </row>
    <row r="387" spans="1:6" ht="15.75">
      <c r="A387" s="174" t="e">
        <f>IF(ORÇAMENTO!#REF!="","",ORÇAMENTO!#REF!)</f>
        <v>#REF!</v>
      </c>
      <c r="B387" s="142" t="e">
        <f>ORÇAMENTO!#REF!</f>
        <v>#REF!</v>
      </c>
      <c r="C387" s="22" t="e">
        <f>ORÇAMENTO!#REF!</f>
        <v>#REF!</v>
      </c>
      <c r="D387" s="21" t="e">
        <f>ORÇAMENTO!#REF!</f>
        <v>#REF!</v>
      </c>
      <c r="E387" s="175"/>
      <c r="F387" s="176" t="e">
        <f>ORÇAMENTO!#REF!</f>
        <v>#REF!</v>
      </c>
    </row>
    <row r="388" spans="1:6" ht="15.75">
      <c r="A388" s="174" t="e">
        <f>IF(ORÇAMENTO!#REF!="","",ORÇAMENTO!#REF!)</f>
        <v>#REF!</v>
      </c>
      <c r="B388" s="142" t="e">
        <f>ORÇAMENTO!#REF!</f>
        <v>#REF!</v>
      </c>
      <c r="C388" s="22" t="e">
        <f>ORÇAMENTO!#REF!</f>
        <v>#REF!</v>
      </c>
      <c r="D388" s="21" t="e">
        <f>ORÇAMENTO!#REF!</f>
        <v>#REF!</v>
      </c>
      <c r="E388" s="175"/>
      <c r="F388" s="176" t="e">
        <f>ORÇAMENTO!#REF!</f>
        <v>#REF!</v>
      </c>
    </row>
    <row r="389" spans="1:6" ht="31.5">
      <c r="A389" s="174" t="str">
        <f>IF(ORÇAMENTO!A159="","",ORÇAMENTO!A159)</f>
        <v>11.3</v>
      </c>
      <c r="B389" s="142" t="str">
        <f>ORÇAMENTO!B159</f>
        <v>ED-50973</v>
      </c>
      <c r="C389" s="22" t="str">
        <f>ORÇAMENTO!C159</f>
        <v>PORTA COMPLETA, ESTRUTURA E MARCO EM CHAPA DOBRADA - 80 X 210 CM</v>
      </c>
      <c r="D389" s="21" t="str">
        <f>ORÇAMENTO!D159</f>
        <v>UN</v>
      </c>
      <c r="E389" s="175"/>
      <c r="F389" s="176">
        <f>ORÇAMENTO!E159</f>
        <v>12</v>
      </c>
    </row>
    <row r="390" spans="1:6" ht="15.75">
      <c r="A390" s="174" t="e">
        <f>IF(ORÇAMENTO!#REF!="","",ORÇAMENTO!#REF!)</f>
        <v>#REF!</v>
      </c>
      <c r="B390" s="142" t="e">
        <f>ORÇAMENTO!#REF!</f>
        <v>#REF!</v>
      </c>
      <c r="C390" s="22" t="e">
        <f>ORÇAMENTO!#REF!</f>
        <v>#REF!</v>
      </c>
      <c r="D390" s="21" t="e">
        <f>ORÇAMENTO!#REF!</f>
        <v>#REF!</v>
      </c>
      <c r="E390" s="175"/>
      <c r="F390" s="176" t="e">
        <f>ORÇAMENTO!#REF!</f>
        <v>#REF!</v>
      </c>
    </row>
    <row r="391" spans="1:6" ht="15.75">
      <c r="A391" s="174" t="e">
        <f>IF(ORÇAMENTO!#REF!="","",ORÇAMENTO!#REF!)</f>
        <v>#REF!</v>
      </c>
      <c r="B391" s="142" t="e">
        <f>ORÇAMENTO!#REF!</f>
        <v>#REF!</v>
      </c>
      <c r="C391" s="22" t="e">
        <f>ORÇAMENTO!#REF!</f>
        <v>#REF!</v>
      </c>
      <c r="D391" s="21" t="e">
        <f>ORÇAMENTO!#REF!</f>
        <v>#REF!</v>
      </c>
      <c r="E391" s="175"/>
      <c r="F391" s="176" t="e">
        <f>ORÇAMENTO!#REF!</f>
        <v>#REF!</v>
      </c>
    </row>
    <row r="392" spans="1:6" ht="15.75">
      <c r="A392" s="174" t="e">
        <f>IF(ORÇAMENTO!#REF!="","",ORÇAMENTO!#REF!)</f>
        <v>#REF!</v>
      </c>
      <c r="B392" s="142" t="e">
        <f>ORÇAMENTO!#REF!</f>
        <v>#REF!</v>
      </c>
      <c r="C392" s="22" t="e">
        <f>ORÇAMENTO!#REF!</f>
        <v>#REF!</v>
      </c>
      <c r="D392" s="21" t="e">
        <f>ORÇAMENTO!#REF!</f>
        <v>#REF!</v>
      </c>
      <c r="E392" s="175"/>
      <c r="F392" s="176" t="e">
        <f>ORÇAMENTO!#REF!</f>
        <v>#REF!</v>
      </c>
    </row>
    <row r="393" spans="1:6" ht="15.75">
      <c r="A393" s="174" t="e">
        <f>IF(ORÇAMENTO!#REF!="","",ORÇAMENTO!#REF!)</f>
        <v>#REF!</v>
      </c>
      <c r="B393" s="142" t="e">
        <f>ORÇAMENTO!#REF!</f>
        <v>#REF!</v>
      </c>
      <c r="C393" s="22" t="e">
        <f>ORÇAMENTO!#REF!</f>
        <v>#REF!</v>
      </c>
      <c r="D393" s="21" t="e">
        <f>ORÇAMENTO!#REF!</f>
        <v>#REF!</v>
      </c>
      <c r="E393" s="175"/>
      <c r="F393" s="176" t="e">
        <f>ORÇAMENTO!#REF!</f>
        <v>#REF!</v>
      </c>
    </row>
    <row r="394" spans="1:6" ht="15.75">
      <c r="A394" s="174" t="e">
        <f>IF(ORÇAMENTO!#REF!="","",ORÇAMENTO!#REF!)</f>
        <v>#REF!</v>
      </c>
      <c r="B394" s="142" t="e">
        <f>ORÇAMENTO!#REF!</f>
        <v>#REF!</v>
      </c>
      <c r="C394" s="22" t="e">
        <f>ORÇAMENTO!#REF!</f>
        <v>#REF!</v>
      </c>
      <c r="D394" s="21" t="e">
        <f>ORÇAMENTO!#REF!</f>
        <v>#REF!</v>
      </c>
      <c r="E394" s="175"/>
      <c r="F394" s="176" t="e">
        <f>ORÇAMENTO!#REF!</f>
        <v>#REF!</v>
      </c>
    </row>
    <row r="395" spans="1:6" ht="15.75">
      <c r="A395" s="174" t="e">
        <f>IF(ORÇAMENTO!#REF!="","",ORÇAMENTO!#REF!)</f>
        <v>#REF!</v>
      </c>
      <c r="B395" s="142" t="e">
        <f>ORÇAMENTO!#REF!</f>
        <v>#REF!</v>
      </c>
      <c r="C395" s="22" t="e">
        <f>ORÇAMENTO!#REF!</f>
        <v>#REF!</v>
      </c>
      <c r="D395" s="21" t="e">
        <f>ORÇAMENTO!#REF!</f>
        <v>#REF!</v>
      </c>
      <c r="E395" s="175"/>
      <c r="F395" s="176" t="e">
        <f>ORÇAMENTO!#REF!</f>
        <v>#REF!</v>
      </c>
    </row>
    <row r="396" spans="1:6" ht="15.75">
      <c r="A396" s="174" t="e">
        <f>IF(ORÇAMENTO!#REF!="","",ORÇAMENTO!#REF!)</f>
        <v>#REF!</v>
      </c>
      <c r="B396" s="142" t="e">
        <f>ORÇAMENTO!#REF!</f>
        <v>#REF!</v>
      </c>
      <c r="C396" s="22" t="e">
        <f>ORÇAMENTO!#REF!</f>
        <v>#REF!</v>
      </c>
      <c r="D396" s="21" t="e">
        <f>ORÇAMENTO!#REF!</f>
        <v>#REF!</v>
      </c>
      <c r="E396" s="175"/>
      <c r="F396" s="176" t="e">
        <f>ORÇAMENTO!#REF!</f>
        <v>#REF!</v>
      </c>
    </row>
    <row r="397" spans="1:6" ht="15.75">
      <c r="A397" s="174" t="e">
        <f>IF(ORÇAMENTO!#REF!="","",ORÇAMENTO!#REF!)</f>
        <v>#REF!</v>
      </c>
      <c r="B397" s="142" t="e">
        <f>ORÇAMENTO!#REF!</f>
        <v>#REF!</v>
      </c>
      <c r="C397" s="22" t="e">
        <f>ORÇAMENTO!#REF!</f>
        <v>#REF!</v>
      </c>
      <c r="D397" s="21" t="e">
        <f>ORÇAMENTO!#REF!</f>
        <v>#REF!</v>
      </c>
      <c r="E397" s="175"/>
      <c r="F397" s="176" t="e">
        <f>ORÇAMENTO!#REF!</f>
        <v>#REF!</v>
      </c>
    </row>
    <row r="398" spans="1:6" ht="15.75">
      <c r="A398" s="174" t="e">
        <f>IF(ORÇAMENTO!#REF!="","",ORÇAMENTO!#REF!)</f>
        <v>#REF!</v>
      </c>
      <c r="B398" s="142" t="e">
        <f>ORÇAMENTO!#REF!</f>
        <v>#REF!</v>
      </c>
      <c r="C398" s="22" t="e">
        <f>ORÇAMENTO!#REF!</f>
        <v>#REF!</v>
      </c>
      <c r="D398" s="21" t="e">
        <f>ORÇAMENTO!#REF!</f>
        <v>#REF!</v>
      </c>
      <c r="E398" s="175"/>
      <c r="F398" s="176" t="e">
        <f>ORÇAMENTO!#REF!</f>
        <v>#REF!</v>
      </c>
    </row>
    <row r="399" spans="1:6" ht="15.75">
      <c r="A399" s="174" t="e">
        <f>IF(ORÇAMENTO!#REF!="","",ORÇAMENTO!#REF!)</f>
        <v>#REF!</v>
      </c>
      <c r="B399" s="142" t="e">
        <f>ORÇAMENTO!#REF!</f>
        <v>#REF!</v>
      </c>
      <c r="C399" s="22" t="e">
        <f>ORÇAMENTO!#REF!</f>
        <v>#REF!</v>
      </c>
      <c r="D399" s="21" t="e">
        <f>ORÇAMENTO!#REF!</f>
        <v>#REF!</v>
      </c>
      <c r="E399" s="175"/>
      <c r="F399" s="176" t="e">
        <f>ORÇAMENTO!#REF!</f>
        <v>#REF!</v>
      </c>
    </row>
    <row r="400" spans="1:6" ht="15.75">
      <c r="A400" s="174" t="e">
        <f>IF(ORÇAMENTO!#REF!="","",ORÇAMENTO!#REF!)</f>
        <v>#REF!</v>
      </c>
      <c r="B400" s="142" t="e">
        <f>ORÇAMENTO!#REF!</f>
        <v>#REF!</v>
      </c>
      <c r="C400" s="22" t="e">
        <f>ORÇAMENTO!#REF!</f>
        <v>#REF!</v>
      </c>
      <c r="D400" s="21" t="e">
        <f>ORÇAMENTO!#REF!</f>
        <v>#REF!</v>
      </c>
      <c r="E400" s="175"/>
      <c r="F400" s="176" t="e">
        <f>ORÇAMENTO!#REF!</f>
        <v>#REF!</v>
      </c>
    </row>
    <row r="401" spans="1:6" ht="15.75">
      <c r="A401" s="174" t="e">
        <f>IF(ORÇAMENTO!#REF!="","",ORÇAMENTO!#REF!)</f>
        <v>#REF!</v>
      </c>
      <c r="B401" s="142" t="e">
        <f>ORÇAMENTO!#REF!</f>
        <v>#REF!</v>
      </c>
      <c r="C401" s="22" t="e">
        <f>ORÇAMENTO!#REF!</f>
        <v>#REF!</v>
      </c>
      <c r="D401" s="21" t="e">
        <f>ORÇAMENTO!#REF!</f>
        <v>#REF!</v>
      </c>
      <c r="E401" s="175"/>
      <c r="F401" s="176" t="e">
        <f>ORÇAMENTO!#REF!</f>
        <v>#REF!</v>
      </c>
    </row>
    <row r="402" spans="1:6" ht="15.75">
      <c r="A402" s="174" t="e">
        <f>IF(ORÇAMENTO!#REF!="","",ORÇAMENTO!#REF!)</f>
        <v>#REF!</v>
      </c>
      <c r="B402" s="142" t="e">
        <f>ORÇAMENTO!#REF!</f>
        <v>#REF!</v>
      </c>
      <c r="C402" s="22" t="e">
        <f>ORÇAMENTO!#REF!</f>
        <v>#REF!</v>
      </c>
      <c r="D402" s="21" t="e">
        <f>ORÇAMENTO!#REF!</f>
        <v>#REF!</v>
      </c>
      <c r="E402" s="175"/>
      <c r="F402" s="176" t="e">
        <f>ORÇAMENTO!#REF!</f>
        <v>#REF!</v>
      </c>
    </row>
    <row r="403" spans="1:6" ht="15.75">
      <c r="A403" s="174" t="e">
        <f>IF(ORÇAMENTO!#REF!="","",ORÇAMENTO!#REF!)</f>
        <v>#REF!</v>
      </c>
      <c r="B403" s="142" t="e">
        <f>ORÇAMENTO!#REF!</f>
        <v>#REF!</v>
      </c>
      <c r="C403" s="22" t="e">
        <f>ORÇAMENTO!#REF!</f>
        <v>#REF!</v>
      </c>
      <c r="D403" s="21" t="e">
        <f>ORÇAMENTO!#REF!</f>
        <v>#REF!</v>
      </c>
      <c r="E403" s="175"/>
      <c r="F403" s="176" t="e">
        <f>ORÇAMENTO!#REF!</f>
        <v>#REF!</v>
      </c>
    </row>
    <row r="404" spans="1:6" ht="31.5">
      <c r="A404" s="174" t="str">
        <f>IF(ORÇAMENTO!A160="","",ORÇAMENTO!A160)</f>
        <v>11.4</v>
      </c>
      <c r="B404" s="142" t="str">
        <f>ORÇAMENTO!B160</f>
        <v>ED-49611</v>
      </c>
      <c r="C404" s="22" t="str">
        <f>ORÇAMENTO!C160</f>
        <v>RÉGUA PARA ALIZARES DE 5 X 1 CM DE MADEIRA DE LEI PARA PINTURA COLOCADO</v>
      </c>
      <c r="D404" s="21" t="str">
        <f>ORÇAMENTO!D160</f>
        <v>CJ</v>
      </c>
      <c r="E404" s="175"/>
      <c r="F404" s="176">
        <f>ORÇAMENTO!E160</f>
        <v>39</v>
      </c>
    </row>
    <row r="405" spans="1:6" ht="15.75">
      <c r="A405" s="174" t="e">
        <f>IF(ORÇAMENTO!#REF!="","",ORÇAMENTO!#REF!)</f>
        <v>#REF!</v>
      </c>
      <c r="B405" s="142" t="e">
        <f>ORÇAMENTO!#REF!</f>
        <v>#REF!</v>
      </c>
      <c r="C405" s="22" t="e">
        <f>ORÇAMENTO!#REF!</f>
        <v>#REF!</v>
      </c>
      <c r="D405" s="21" t="e">
        <f>ORÇAMENTO!#REF!</f>
        <v>#REF!</v>
      </c>
      <c r="E405" s="175"/>
      <c r="F405" s="176" t="e">
        <f>ORÇAMENTO!#REF!</f>
        <v>#REF!</v>
      </c>
    </row>
    <row r="406" spans="1:6" ht="15.75">
      <c r="A406" s="174" t="e">
        <f>IF(ORÇAMENTO!#REF!="","",ORÇAMENTO!#REF!)</f>
        <v>#REF!</v>
      </c>
      <c r="B406" s="142" t="e">
        <f>ORÇAMENTO!#REF!</f>
        <v>#REF!</v>
      </c>
      <c r="C406" s="22" t="e">
        <f>ORÇAMENTO!#REF!</f>
        <v>#REF!</v>
      </c>
      <c r="D406" s="21" t="e">
        <f>ORÇAMENTO!#REF!</f>
        <v>#REF!</v>
      </c>
      <c r="E406" s="175"/>
      <c r="F406" s="176" t="e">
        <f>ORÇAMENTO!#REF!</f>
        <v>#REF!</v>
      </c>
    </row>
    <row r="407" spans="1:6" ht="15.75">
      <c r="A407" s="174" t="e">
        <f>IF(ORÇAMENTO!#REF!="","",ORÇAMENTO!#REF!)</f>
        <v>#REF!</v>
      </c>
      <c r="B407" s="142" t="e">
        <f>ORÇAMENTO!#REF!</f>
        <v>#REF!</v>
      </c>
      <c r="C407" s="22" t="e">
        <f>ORÇAMENTO!#REF!</f>
        <v>#REF!</v>
      </c>
      <c r="D407" s="21" t="e">
        <f>ORÇAMENTO!#REF!</f>
        <v>#REF!</v>
      </c>
      <c r="E407" s="175"/>
      <c r="F407" s="176" t="e">
        <f>ORÇAMENTO!#REF!</f>
        <v>#REF!</v>
      </c>
    </row>
    <row r="408" spans="1:6" ht="63">
      <c r="A408" s="174" t="str">
        <f>IF(ORÇAMENTO!A161="","",ORÇAMENTO!A161)</f>
        <v>11.5</v>
      </c>
      <c r="B408" s="142" t="str">
        <f>ORÇAMENTO!B161</f>
        <v>ED-49605</v>
      </c>
      <c r="C408" s="22" t="str">
        <f>ORÇAMENTO!C161</f>
        <v>PORTA EM MADEIRA DE LEI ESPECIAL COMPLETA 80 X 210 CM, COM REVESTIMENTO EM LAMINADO MELAMÍNICO NAS DUAS FACES, INCLUSIVE FERRAGENS E MAÇANETA TIPO ALAVANCA</v>
      </c>
      <c r="D408" s="21" t="str">
        <f>ORÇAMENTO!D161</f>
        <v>UN</v>
      </c>
      <c r="E408" s="175"/>
      <c r="F408" s="176">
        <f>ORÇAMENTO!E161</f>
        <v>29</v>
      </c>
    </row>
    <row r="409" spans="1:6" ht="63">
      <c r="A409" s="174" t="str">
        <f>IF(ORÇAMENTO!A162="","",ORÇAMENTO!A162)</f>
        <v>11.6</v>
      </c>
      <c r="B409" s="142" t="str">
        <f>ORÇAMENTO!B162</f>
        <v>ED-49604</v>
      </c>
      <c r="C409" s="22" t="str">
        <f>ORÇAMENTO!C162</f>
        <v>PORTA EM MADEIRA DE LEI ESPECIAL COMPLETA 90 X 210 CM, PARA PINTURA, PARA P.N.E., COM PROTEÇÃO INFERIOR EM LAMINADO MELAMÍNICO, INCLUSIVE FERRAGENS E MAÇANETA TIPO ALAVANCA (P2)</v>
      </c>
      <c r="D409" s="21" t="str">
        <f>ORÇAMENTO!D162</f>
        <v>UN</v>
      </c>
      <c r="E409" s="175"/>
      <c r="F409" s="176">
        <f>ORÇAMENTO!E162</f>
        <v>10</v>
      </c>
    </row>
    <row r="410" spans="1:6" ht="47.25">
      <c r="A410" s="174" t="str">
        <f>IF(ORÇAMENTO!A163="","",ORÇAMENTO!A163)</f>
        <v>11.7</v>
      </c>
      <c r="B410" s="142" t="str">
        <f>ORÇAMENTO!B163</f>
        <v>ED-7066</v>
      </c>
      <c r="C410" s="22" t="str">
        <f>ORÇAMENTO!C163</f>
        <v>FORNECIMENTO DE VISOR 30X20 CM DE VIDRO EM CRISTAL INCOLOR FIXO E=4 MM COM MOLDURA DE MADEIRA, INSTALADO EM PORTA DE MADEIRA</v>
      </c>
      <c r="D410" s="21" t="str">
        <f>ORÇAMENTO!D163</f>
        <v>UN</v>
      </c>
      <c r="E410" s="175"/>
      <c r="F410" s="176">
        <f>ORÇAMENTO!E163</f>
        <v>10</v>
      </c>
    </row>
    <row r="411" spans="1:6" ht="15.75">
      <c r="A411" s="174" t="e">
        <f>IF(ORÇAMENTO!#REF!="","",ORÇAMENTO!#REF!)</f>
        <v>#REF!</v>
      </c>
      <c r="B411" s="142" t="e">
        <f>ORÇAMENTO!#REF!</f>
        <v>#REF!</v>
      </c>
      <c r="C411" s="22" t="e">
        <f>ORÇAMENTO!#REF!</f>
        <v>#REF!</v>
      </c>
      <c r="D411" s="21" t="e">
        <f>ORÇAMENTO!#REF!</f>
        <v>#REF!</v>
      </c>
      <c r="E411" s="175"/>
      <c r="F411" s="176" t="e">
        <f>ORÇAMENTO!#REF!</f>
        <v>#REF!</v>
      </c>
    </row>
    <row r="412" spans="1:6" ht="15.75">
      <c r="A412" s="174" t="e">
        <f>IF(ORÇAMENTO!#REF!="","",ORÇAMENTO!#REF!)</f>
        <v>#REF!</v>
      </c>
      <c r="B412" s="142" t="e">
        <f>ORÇAMENTO!#REF!</f>
        <v>#REF!</v>
      </c>
      <c r="C412" s="22" t="e">
        <f>ORÇAMENTO!#REF!</f>
        <v>#REF!</v>
      </c>
      <c r="D412" s="21" t="e">
        <f>ORÇAMENTO!#REF!</f>
        <v>#REF!</v>
      </c>
      <c r="E412" s="175"/>
      <c r="F412" s="176" t="e">
        <f>ORÇAMENTO!#REF!</f>
        <v>#REF!</v>
      </c>
    </row>
    <row r="413" spans="1:6" ht="15.75">
      <c r="A413" s="174" t="e">
        <f>IF(ORÇAMENTO!#REF!="","",ORÇAMENTO!#REF!)</f>
        <v>#REF!</v>
      </c>
      <c r="B413" s="142" t="e">
        <f>ORÇAMENTO!#REF!</f>
        <v>#REF!</v>
      </c>
      <c r="C413" s="22" t="e">
        <f>ORÇAMENTO!#REF!</f>
        <v>#REF!</v>
      </c>
      <c r="D413" s="21" t="e">
        <f>ORÇAMENTO!#REF!</f>
        <v>#REF!</v>
      </c>
      <c r="E413" s="175"/>
      <c r="F413" s="176" t="e">
        <f>ORÇAMENTO!#REF!</f>
        <v>#REF!</v>
      </c>
    </row>
    <row r="414" spans="1:6" ht="15.75">
      <c r="A414" s="174" t="e">
        <f>IF(ORÇAMENTO!#REF!="","",ORÇAMENTO!#REF!)</f>
        <v>#REF!</v>
      </c>
      <c r="B414" s="142" t="e">
        <f>ORÇAMENTO!#REF!</f>
        <v>#REF!</v>
      </c>
      <c r="C414" s="22" t="e">
        <f>ORÇAMENTO!#REF!</f>
        <v>#REF!</v>
      </c>
      <c r="D414" s="21" t="e">
        <f>ORÇAMENTO!#REF!</f>
        <v>#REF!</v>
      </c>
      <c r="E414" s="175"/>
      <c r="F414" s="176" t="e">
        <f>ORÇAMENTO!#REF!</f>
        <v>#REF!</v>
      </c>
    </row>
    <row r="415" spans="1:6" ht="15.75">
      <c r="A415" s="174" t="e">
        <f>IF(ORÇAMENTO!#REF!="","",ORÇAMENTO!#REF!)</f>
        <v>#REF!</v>
      </c>
      <c r="B415" s="142" t="e">
        <f>ORÇAMENTO!#REF!</f>
        <v>#REF!</v>
      </c>
      <c r="C415" s="22" t="e">
        <f>ORÇAMENTO!#REF!</f>
        <v>#REF!</v>
      </c>
      <c r="D415" s="21" t="e">
        <f>ORÇAMENTO!#REF!</f>
        <v>#REF!</v>
      </c>
      <c r="E415" s="175"/>
      <c r="F415" s="176" t="e">
        <f>ORÇAMENTO!#REF!</f>
        <v>#REF!</v>
      </c>
    </row>
    <row r="416" spans="1:6" ht="15.75">
      <c r="A416" s="174" t="e">
        <f>IF(ORÇAMENTO!#REF!="","",ORÇAMENTO!#REF!)</f>
        <v>#REF!</v>
      </c>
      <c r="B416" s="142" t="e">
        <f>ORÇAMENTO!#REF!</f>
        <v>#REF!</v>
      </c>
      <c r="C416" s="22" t="e">
        <f>ORÇAMENTO!#REF!</f>
        <v>#REF!</v>
      </c>
      <c r="D416" s="21" t="e">
        <f>ORÇAMENTO!#REF!</f>
        <v>#REF!</v>
      </c>
      <c r="E416" s="175"/>
      <c r="F416" s="176" t="e">
        <f>ORÇAMENTO!#REF!</f>
        <v>#REF!</v>
      </c>
    </row>
    <row r="417" spans="1:6" ht="15.75">
      <c r="A417" s="174" t="e">
        <f>IF(ORÇAMENTO!#REF!="","",ORÇAMENTO!#REF!)</f>
        <v>#REF!</v>
      </c>
      <c r="B417" s="142" t="e">
        <f>ORÇAMENTO!#REF!</f>
        <v>#REF!</v>
      </c>
      <c r="C417" s="22" t="e">
        <f>ORÇAMENTO!#REF!</f>
        <v>#REF!</v>
      </c>
      <c r="D417" s="21" t="e">
        <f>ORÇAMENTO!#REF!</f>
        <v>#REF!</v>
      </c>
      <c r="E417" s="175"/>
      <c r="F417" s="176" t="e">
        <f>ORÇAMENTO!#REF!</f>
        <v>#REF!</v>
      </c>
    </row>
    <row r="418" spans="1:6" ht="31.5">
      <c r="A418" s="174" t="str">
        <f>IF(ORÇAMENTO!A164="","",ORÇAMENTO!A164)</f>
        <v>11.8</v>
      </c>
      <c r="B418" s="142" t="str">
        <f>ORÇAMENTO!B164</f>
        <v>ED-50982</v>
      </c>
      <c r="C418" s="22" t="str">
        <f>ORÇAMENTO!C164</f>
        <v>PORTÃO DE FERRO PADRÃO, EM CHAPA (TIPO LAMBRI), COLOCADO COM CADEADO</v>
      </c>
      <c r="D418" s="21" t="str">
        <f>ORÇAMENTO!D164</f>
        <v>M2</v>
      </c>
      <c r="E418" s="175"/>
      <c r="F418" s="176">
        <f>ORÇAMENTO!E164</f>
        <v>13.37</v>
      </c>
    </row>
    <row r="419" spans="1:6" ht="15.75">
      <c r="A419" s="174" t="e">
        <f>IF(ORÇAMENTO!#REF!="","",ORÇAMENTO!#REF!)</f>
        <v>#REF!</v>
      </c>
      <c r="B419" s="142" t="e">
        <f>ORÇAMENTO!#REF!</f>
        <v>#REF!</v>
      </c>
      <c r="C419" s="22" t="e">
        <f>ORÇAMENTO!#REF!</f>
        <v>#REF!</v>
      </c>
      <c r="D419" s="21" t="e">
        <f>ORÇAMENTO!#REF!</f>
        <v>#REF!</v>
      </c>
      <c r="E419" s="175"/>
      <c r="F419" s="176" t="e">
        <f>ORÇAMENTO!#REF!</f>
        <v>#REF!</v>
      </c>
    </row>
    <row r="420" spans="1:6" ht="15.75">
      <c r="A420" s="174" t="e">
        <f>IF(ORÇAMENTO!#REF!="","",ORÇAMENTO!#REF!)</f>
        <v>#REF!</v>
      </c>
      <c r="B420" s="142" t="e">
        <f>ORÇAMENTO!#REF!</f>
        <v>#REF!</v>
      </c>
      <c r="C420" s="22" t="e">
        <f>ORÇAMENTO!#REF!</f>
        <v>#REF!</v>
      </c>
      <c r="D420" s="21" t="e">
        <f>ORÇAMENTO!#REF!</f>
        <v>#REF!</v>
      </c>
      <c r="E420" s="175"/>
      <c r="F420" s="176" t="e">
        <f>ORÇAMENTO!#REF!</f>
        <v>#REF!</v>
      </c>
    </row>
    <row r="421" spans="1:6" ht="15.75">
      <c r="A421" s="174" t="e">
        <f>IF(ORÇAMENTO!#REF!="","",ORÇAMENTO!#REF!)</f>
        <v>#REF!</v>
      </c>
      <c r="B421" s="142" t="e">
        <f>ORÇAMENTO!#REF!</f>
        <v>#REF!</v>
      </c>
      <c r="C421" s="22" t="e">
        <f>ORÇAMENTO!#REF!</f>
        <v>#REF!</v>
      </c>
      <c r="D421" s="21" t="e">
        <f>ORÇAMENTO!#REF!</f>
        <v>#REF!</v>
      </c>
      <c r="E421" s="175"/>
      <c r="F421" s="176" t="e">
        <f>ORÇAMENTO!#REF!</f>
        <v>#REF!</v>
      </c>
    </row>
    <row r="422" spans="1:6" ht="15.75">
      <c r="A422" s="174" t="e">
        <f>IF(ORÇAMENTO!#REF!="","",ORÇAMENTO!#REF!)</f>
        <v>#REF!</v>
      </c>
      <c r="B422" s="142" t="e">
        <f>ORÇAMENTO!#REF!</f>
        <v>#REF!</v>
      </c>
      <c r="C422" s="22" t="e">
        <f>ORÇAMENTO!#REF!</f>
        <v>#REF!</v>
      </c>
      <c r="D422" s="21" t="e">
        <f>ORÇAMENTO!#REF!</f>
        <v>#REF!</v>
      </c>
      <c r="E422" s="175"/>
      <c r="F422" s="176" t="e">
        <f>ORÇAMENTO!#REF!</f>
        <v>#REF!</v>
      </c>
    </row>
    <row r="423" spans="1:6" ht="15.75">
      <c r="A423" s="174" t="e">
        <f>IF(ORÇAMENTO!#REF!="","",ORÇAMENTO!#REF!)</f>
        <v>#REF!</v>
      </c>
      <c r="B423" s="142" t="e">
        <f>ORÇAMENTO!#REF!</f>
        <v>#REF!</v>
      </c>
      <c r="C423" s="22" t="e">
        <f>ORÇAMENTO!#REF!</f>
        <v>#REF!</v>
      </c>
      <c r="D423" s="21" t="e">
        <f>ORÇAMENTO!#REF!</f>
        <v>#REF!</v>
      </c>
      <c r="E423" s="175"/>
      <c r="F423" s="176" t="e">
        <f>ORÇAMENTO!#REF!</f>
        <v>#REF!</v>
      </c>
    </row>
    <row r="424" spans="1:6" ht="15.75">
      <c r="A424" s="174" t="e">
        <f>IF(ORÇAMENTO!#REF!="","",ORÇAMENTO!#REF!)</f>
        <v>#REF!</v>
      </c>
      <c r="B424" s="142" t="e">
        <f>ORÇAMENTO!#REF!</f>
        <v>#REF!</v>
      </c>
      <c r="C424" s="22" t="e">
        <f>ORÇAMENTO!#REF!</f>
        <v>#REF!</v>
      </c>
      <c r="D424" s="21" t="e">
        <f>ORÇAMENTO!#REF!</f>
        <v>#REF!</v>
      </c>
      <c r="E424" s="175"/>
      <c r="F424" s="176" t="e">
        <f>ORÇAMENTO!#REF!</f>
        <v>#REF!</v>
      </c>
    </row>
    <row r="425" spans="1:6" ht="15.75">
      <c r="A425" s="174" t="e">
        <f>IF(ORÇAMENTO!#REF!="","",ORÇAMENTO!#REF!)</f>
        <v>#REF!</v>
      </c>
      <c r="B425" s="142" t="e">
        <f>ORÇAMENTO!#REF!</f>
        <v>#REF!</v>
      </c>
      <c r="C425" s="22" t="e">
        <f>ORÇAMENTO!#REF!</f>
        <v>#REF!</v>
      </c>
      <c r="D425" s="21" t="e">
        <f>ORÇAMENTO!#REF!</f>
        <v>#REF!</v>
      </c>
      <c r="E425" s="175"/>
      <c r="F425" s="176" t="e">
        <f>ORÇAMENTO!#REF!</f>
        <v>#REF!</v>
      </c>
    </row>
    <row r="426" spans="1:6" ht="31.5">
      <c r="A426" s="174" t="str">
        <f>IF(ORÇAMENTO!A165="","",ORÇAMENTO!A165)</f>
        <v>11.9</v>
      </c>
      <c r="B426" s="142" t="str">
        <f>ORÇAMENTO!B165</f>
        <v>ED-51150</v>
      </c>
      <c r="C426" s="22" t="str">
        <f>ORÇAMENTO!C165</f>
        <v>ESPELHO (60 X 90) CM, E = 4 MM, COLOCADO COM PARAFUSO FINESSON</v>
      </c>
      <c r="D426" s="21" t="str">
        <f>ORÇAMENTO!D165</f>
        <v>UN</v>
      </c>
      <c r="E426" s="175"/>
      <c r="F426" s="176">
        <f>ORÇAMENTO!E165</f>
        <v>10</v>
      </c>
    </row>
    <row r="427" spans="1:6" ht="15.75">
      <c r="A427" s="174" t="e">
        <f>IF(ORÇAMENTO!#REF!="","",ORÇAMENTO!#REF!)</f>
        <v>#REF!</v>
      </c>
      <c r="B427" s="142" t="e">
        <f>ORÇAMENTO!#REF!</f>
        <v>#REF!</v>
      </c>
      <c r="C427" s="22" t="e">
        <f>ORÇAMENTO!#REF!</f>
        <v>#REF!</v>
      </c>
      <c r="D427" s="21" t="e">
        <f>ORÇAMENTO!#REF!</f>
        <v>#REF!</v>
      </c>
      <c r="E427" s="175"/>
      <c r="F427" s="176" t="e">
        <f>ORÇAMENTO!#REF!</f>
        <v>#REF!</v>
      </c>
    </row>
    <row r="428" spans="1:6" ht="15.75">
      <c r="A428" s="174" t="e">
        <f>IF(ORÇAMENTO!#REF!="","",ORÇAMENTO!#REF!)</f>
        <v>#REF!</v>
      </c>
      <c r="B428" s="142" t="e">
        <f>ORÇAMENTO!#REF!</f>
        <v>#REF!</v>
      </c>
      <c r="C428" s="22" t="e">
        <f>ORÇAMENTO!#REF!</f>
        <v>#REF!</v>
      </c>
      <c r="D428" s="21" t="e">
        <f>ORÇAMENTO!#REF!</f>
        <v>#REF!</v>
      </c>
      <c r="E428" s="175"/>
      <c r="F428" s="176" t="e">
        <f>ORÇAMENTO!#REF!</f>
        <v>#REF!</v>
      </c>
    </row>
    <row r="429" spans="1:6" ht="15.75">
      <c r="A429" s="174" t="e">
        <f>IF(ORÇAMENTO!#REF!="","",ORÇAMENTO!#REF!)</f>
        <v>#REF!</v>
      </c>
      <c r="B429" s="142" t="e">
        <f>ORÇAMENTO!#REF!</f>
        <v>#REF!</v>
      </c>
      <c r="C429" s="22" t="e">
        <f>ORÇAMENTO!#REF!</f>
        <v>#REF!</v>
      </c>
      <c r="D429" s="21" t="e">
        <f>ORÇAMENTO!#REF!</f>
        <v>#REF!</v>
      </c>
      <c r="E429" s="175"/>
      <c r="F429" s="176" t="e">
        <f>ORÇAMENTO!#REF!</f>
        <v>#REF!</v>
      </c>
    </row>
    <row r="430" spans="1:6" ht="63">
      <c r="A430" s="174" t="str">
        <f>IF(ORÇAMENTO!A166="","",ORÇAMENTO!A166)</f>
        <v>11.10</v>
      </c>
      <c r="B430" s="142" t="str">
        <f>ORÇAMENTO!B166</f>
        <v>ED-51159</v>
      </c>
      <c r="C430" s="22" t="str">
        <f>ORÇAMENTO!C166</f>
        <v>VIDRO TEMPERADO INCOLOR, ESP. 8MM, INCLUSIVE FIXAÇÃO E VEDAÇÃO COM GUARNIÇÃO/GAXETA DE BORRACHA NEOPRENE, FORNECIMENTO E INSTALAÇÃO, EXCLUSIVE CAIXILHO/PERFIL</v>
      </c>
      <c r="D430" s="21" t="str">
        <f>ORÇAMENTO!D166</f>
        <v>M2</v>
      </c>
      <c r="E430" s="175"/>
      <c r="F430" s="176">
        <f>ORÇAMENTO!E166</f>
        <v>76.64</v>
      </c>
    </row>
    <row r="431" spans="1:6" ht="5.0999999999999996" customHeight="1">
      <c r="A431" s="48"/>
      <c r="B431" s="49"/>
      <c r="C431" s="50"/>
      <c r="D431" s="49"/>
      <c r="E431" s="51"/>
      <c r="F431" s="52"/>
    </row>
    <row r="432" spans="1:6" ht="5.0999999999999996" customHeight="1">
      <c r="A432" s="63"/>
      <c r="B432" s="64"/>
      <c r="C432" s="64"/>
      <c r="D432" s="65"/>
      <c r="E432" s="69"/>
      <c r="F432" s="74"/>
    </row>
    <row r="433" spans="1:6" ht="15.75">
      <c r="A433" s="168">
        <f>ORÇAMENTO!A169</f>
        <v>12</v>
      </c>
      <c r="B433" s="169"/>
      <c r="C433" s="170" t="str">
        <f>ORÇAMENTO!C169</f>
        <v>PINTURA</v>
      </c>
      <c r="D433" s="171"/>
      <c r="E433" s="172"/>
      <c r="F433" s="173"/>
    </row>
    <row r="434" spans="1:6" s="75" customFormat="1" ht="15.75">
      <c r="A434" s="20" t="str">
        <f>ORÇAMENTO!A170</f>
        <v>12.1</v>
      </c>
      <c r="B434" s="107"/>
      <c r="C434" s="26" t="str">
        <f>ORÇAMENTO!C170</f>
        <v>PINTURA INTERNA E EXTERNA</v>
      </c>
      <c r="D434" s="180"/>
      <c r="E434" s="181"/>
      <c r="F434" s="182"/>
    </row>
    <row r="435" spans="1:6" ht="47.25">
      <c r="A435" s="174" t="str">
        <f>IF(ORÇAMENTO!A171="","",ORÇAMENTO!A171)</f>
        <v>12.1.1</v>
      </c>
      <c r="B435" s="142" t="str">
        <f>ORÇAMENTO!B171</f>
        <v>ED-50514</v>
      </c>
      <c r="C435" s="22" t="str">
        <f>ORÇAMENTO!C171</f>
        <v>PREPARAÇÃO PARA EMASSAMENTO OU PINTURA (LÁTEX/ACRÍLICA) EM PAREDE, INCLUSIVE UMA (1) DEMÃO DE SELADOR ACRÍLICO</v>
      </c>
      <c r="D435" s="21" t="str">
        <f>ORÇAMENTO!D171</f>
        <v>M2</v>
      </c>
      <c r="E435" s="175"/>
      <c r="F435" s="176">
        <f>ORÇAMENTO!E171</f>
        <v>1607.85</v>
      </c>
    </row>
    <row r="436" spans="1:6" ht="15.75">
      <c r="A436" s="174" t="e">
        <f>IF(ORÇAMENTO!#REF!="","",ORÇAMENTO!#REF!)</f>
        <v>#REF!</v>
      </c>
      <c r="B436" s="142" t="e">
        <f>ORÇAMENTO!#REF!</f>
        <v>#REF!</v>
      </c>
      <c r="C436" s="22" t="e">
        <f>ORÇAMENTO!#REF!</f>
        <v>#REF!</v>
      </c>
      <c r="D436" s="21" t="e">
        <f>ORÇAMENTO!#REF!</f>
        <v>#REF!</v>
      </c>
      <c r="E436" s="175"/>
      <c r="F436" s="176" t="e">
        <f>ORÇAMENTO!#REF!</f>
        <v>#REF!</v>
      </c>
    </row>
    <row r="437" spans="1:6" ht="15.75">
      <c r="A437" s="174" t="e">
        <f>IF(ORÇAMENTO!#REF!="","",ORÇAMENTO!#REF!)</f>
        <v>#REF!</v>
      </c>
      <c r="B437" s="142" t="e">
        <f>ORÇAMENTO!#REF!</f>
        <v>#REF!</v>
      </c>
      <c r="C437" s="22" t="e">
        <f>ORÇAMENTO!#REF!</f>
        <v>#REF!</v>
      </c>
      <c r="D437" s="21" t="e">
        <f>ORÇAMENTO!#REF!</f>
        <v>#REF!</v>
      </c>
      <c r="E437" s="175"/>
      <c r="F437" s="176" t="e">
        <f>ORÇAMENTO!#REF!</f>
        <v>#REF!</v>
      </c>
    </row>
    <row r="438" spans="1:6" ht="47.25">
      <c r="A438" s="174" t="str">
        <f>IF(ORÇAMENTO!A172="","",ORÇAMENTO!A172)</f>
        <v>12.1.2</v>
      </c>
      <c r="B438" s="142" t="str">
        <f>ORÇAMENTO!B172</f>
        <v>ED-50486</v>
      </c>
      <c r="C438" s="22" t="str">
        <f>ORÇAMENTO!C172</f>
        <v>EMASSAMENTO EM FORRO DE GESSO COM MASSA CORRIDA (PVA), UMA (1) DEMÃO, INCLUSIVE LIXAMENTO PARA PINTURA</v>
      </c>
      <c r="D438" s="21" t="str">
        <f>ORÇAMENTO!D172</f>
        <v>M2</v>
      </c>
      <c r="E438" s="175"/>
      <c r="F438" s="176">
        <f>ORÇAMENTO!E172</f>
        <v>845.05</v>
      </c>
    </row>
    <row r="439" spans="1:6" ht="15.75">
      <c r="A439" s="174" t="e">
        <f>IF(ORÇAMENTO!#REF!="","",ORÇAMENTO!#REF!)</f>
        <v>#REF!</v>
      </c>
      <c r="B439" s="142" t="e">
        <f>ORÇAMENTO!#REF!</f>
        <v>#REF!</v>
      </c>
      <c r="C439" s="22" t="e">
        <f>ORÇAMENTO!#REF!</f>
        <v>#REF!</v>
      </c>
      <c r="D439" s="21" t="e">
        <f>ORÇAMENTO!#REF!</f>
        <v>#REF!</v>
      </c>
      <c r="E439" s="175"/>
      <c r="F439" s="176" t="e">
        <f>ORÇAMENTO!#REF!</f>
        <v>#REF!</v>
      </c>
    </row>
    <row r="440" spans="1:6" ht="15.75">
      <c r="A440" s="174" t="e">
        <f>IF(ORÇAMENTO!#REF!="","",ORÇAMENTO!#REF!)</f>
        <v>#REF!</v>
      </c>
      <c r="B440" s="142" t="e">
        <f>ORÇAMENTO!#REF!</f>
        <v>#REF!</v>
      </c>
      <c r="C440" s="22" t="e">
        <f>ORÇAMENTO!#REF!</f>
        <v>#REF!</v>
      </c>
      <c r="D440" s="21" t="e">
        <f>ORÇAMENTO!#REF!</f>
        <v>#REF!</v>
      </c>
      <c r="E440" s="175"/>
      <c r="F440" s="176" t="e">
        <f>ORÇAMENTO!#REF!</f>
        <v>#REF!</v>
      </c>
    </row>
    <row r="441" spans="1:6" ht="31.5">
      <c r="A441" s="174" t="str">
        <f>IF(ORÇAMENTO!A173="","",ORÇAMENTO!A173)</f>
        <v>12.1.3</v>
      </c>
      <c r="B441" s="142" t="str">
        <f>ORÇAMENTO!B173</f>
        <v>ED-50478</v>
      </c>
      <c r="C441" s="22" t="str">
        <f>ORÇAMENTO!C173</f>
        <v>EMASSAMENTO EM PAREDE COM MASSA CORRIDA (PVA), DUAS (2) DEMÃOS, INCLUSIVE LIXAMENTO PARA PINTURA</v>
      </c>
      <c r="D441" s="21" t="str">
        <f>ORÇAMENTO!D173</f>
        <v>M2</v>
      </c>
      <c r="E441" s="175"/>
      <c r="F441" s="176">
        <f>ORÇAMENTO!E173</f>
        <v>1445.75</v>
      </c>
    </row>
    <row r="442" spans="1:6" ht="15.75">
      <c r="A442" s="174" t="e">
        <f>IF(ORÇAMENTO!#REF!="","",ORÇAMENTO!#REF!)</f>
        <v>#REF!</v>
      </c>
      <c r="B442" s="142" t="e">
        <f>ORÇAMENTO!#REF!</f>
        <v>#REF!</v>
      </c>
      <c r="C442" s="22" t="e">
        <f>ORÇAMENTO!#REF!</f>
        <v>#REF!</v>
      </c>
      <c r="D442" s="21" t="e">
        <f>ORÇAMENTO!#REF!</f>
        <v>#REF!</v>
      </c>
      <c r="E442" s="175"/>
      <c r="F442" s="176" t="e">
        <f>ORÇAMENTO!#REF!</f>
        <v>#REF!</v>
      </c>
    </row>
    <row r="443" spans="1:6" ht="15.75">
      <c r="A443" s="174" t="e">
        <f>IF(ORÇAMENTO!#REF!="","",ORÇAMENTO!#REF!)</f>
        <v>#REF!</v>
      </c>
      <c r="B443" s="142" t="e">
        <f>ORÇAMENTO!#REF!</f>
        <v>#REF!</v>
      </c>
      <c r="C443" s="22" t="e">
        <f>ORÇAMENTO!#REF!</f>
        <v>#REF!</v>
      </c>
      <c r="D443" s="21" t="e">
        <f>ORÇAMENTO!#REF!</f>
        <v>#REF!</v>
      </c>
      <c r="E443" s="175"/>
      <c r="F443" s="176" t="e">
        <f>ORÇAMENTO!#REF!</f>
        <v>#REF!</v>
      </c>
    </row>
    <row r="444" spans="1:6" ht="15.75">
      <c r="A444" s="174" t="e">
        <f>IF(ORÇAMENTO!#REF!="","",ORÇAMENTO!#REF!)</f>
        <v>#REF!</v>
      </c>
      <c r="B444" s="142" t="e">
        <f>ORÇAMENTO!#REF!</f>
        <v>#REF!</v>
      </c>
      <c r="C444" s="22" t="e">
        <f>ORÇAMENTO!#REF!</f>
        <v>#REF!</v>
      </c>
      <c r="D444" s="21" t="e">
        <f>ORÇAMENTO!#REF!</f>
        <v>#REF!</v>
      </c>
      <c r="E444" s="175"/>
      <c r="F444" s="176" t="e">
        <f>ORÇAMENTO!#REF!</f>
        <v>#REF!</v>
      </c>
    </row>
    <row r="445" spans="1:6" ht="47.25">
      <c r="A445" s="174" t="str">
        <f>IF(ORÇAMENTO!A174="","",ORÇAMENTO!A174)</f>
        <v>12.1.4</v>
      </c>
      <c r="B445" s="142" t="str">
        <f>ORÇAMENTO!B174</f>
        <v>ED-50498</v>
      </c>
      <c r="C445" s="22" t="str">
        <f>ORÇAMENTO!C174</f>
        <v>PINTURA LÁTEX (PVA) EM PAREDE, DUAS (2) DEMÃOS, EXCLUSIVE SELADOR ACRÍLICO E MASSA ACRÍLICA/CORRIDA (PVA)</v>
      </c>
      <c r="D445" s="21" t="str">
        <f>ORÇAMENTO!D174</f>
        <v>M2</v>
      </c>
      <c r="E445" s="175"/>
      <c r="F445" s="176">
        <f>ORÇAMENTO!E174</f>
        <v>1445.75</v>
      </c>
    </row>
    <row r="446" spans="1:6" ht="15.75">
      <c r="A446" s="174" t="e">
        <f>IF(ORÇAMENTO!#REF!="","",ORÇAMENTO!#REF!)</f>
        <v>#REF!</v>
      </c>
      <c r="B446" s="142" t="e">
        <f>ORÇAMENTO!#REF!</f>
        <v>#REF!</v>
      </c>
      <c r="C446" s="22" t="e">
        <f>ORÇAMENTO!#REF!</f>
        <v>#REF!</v>
      </c>
      <c r="D446" s="21" t="e">
        <f>ORÇAMENTO!#REF!</f>
        <v>#REF!</v>
      </c>
      <c r="E446" s="175"/>
      <c r="F446" s="176" t="e">
        <f>ORÇAMENTO!#REF!</f>
        <v>#REF!</v>
      </c>
    </row>
    <row r="447" spans="1:6" ht="15.75">
      <c r="A447" s="174" t="e">
        <f>IF(ORÇAMENTO!#REF!="","",ORÇAMENTO!#REF!)</f>
        <v>#REF!</v>
      </c>
      <c r="B447" s="142" t="e">
        <f>ORÇAMENTO!#REF!</f>
        <v>#REF!</v>
      </c>
      <c r="C447" s="22" t="e">
        <f>ORÇAMENTO!#REF!</f>
        <v>#REF!</v>
      </c>
      <c r="D447" s="21" t="e">
        <f>ORÇAMENTO!#REF!</f>
        <v>#REF!</v>
      </c>
      <c r="E447" s="175"/>
      <c r="F447" s="176" t="e">
        <f>ORÇAMENTO!#REF!</f>
        <v>#REF!</v>
      </c>
    </row>
    <row r="448" spans="1:6" ht="15.75">
      <c r="A448" s="174" t="e">
        <f>IF(ORÇAMENTO!#REF!="","",ORÇAMENTO!#REF!)</f>
        <v>#REF!</v>
      </c>
      <c r="B448" s="142" t="e">
        <f>ORÇAMENTO!#REF!</f>
        <v>#REF!</v>
      </c>
      <c r="C448" s="22" t="e">
        <f>ORÇAMENTO!#REF!</f>
        <v>#REF!</v>
      </c>
      <c r="D448" s="21" t="e">
        <f>ORÇAMENTO!#REF!</f>
        <v>#REF!</v>
      </c>
      <c r="E448" s="175"/>
      <c r="F448" s="176" t="e">
        <f>ORÇAMENTO!#REF!</f>
        <v>#REF!</v>
      </c>
    </row>
    <row r="449" spans="1:6" ht="15.75">
      <c r="A449" s="174" t="e">
        <f>IF(ORÇAMENTO!#REF!="","",ORÇAMENTO!#REF!)</f>
        <v>#REF!</v>
      </c>
      <c r="B449" s="142" t="e">
        <f>ORÇAMENTO!#REF!</f>
        <v>#REF!</v>
      </c>
      <c r="C449" s="22" t="e">
        <f>ORÇAMENTO!#REF!</f>
        <v>#REF!</v>
      </c>
      <c r="D449" s="21" t="e">
        <f>ORÇAMENTO!#REF!</f>
        <v>#REF!</v>
      </c>
      <c r="E449" s="175"/>
      <c r="F449" s="176" t="e">
        <f>ORÇAMENTO!#REF!</f>
        <v>#REF!</v>
      </c>
    </row>
    <row r="450" spans="1:6" ht="15.75">
      <c r="A450" s="174" t="e">
        <f>IF(ORÇAMENTO!#REF!="","",ORÇAMENTO!#REF!)</f>
        <v>#REF!</v>
      </c>
      <c r="B450" s="142" t="e">
        <f>ORÇAMENTO!#REF!</f>
        <v>#REF!</v>
      </c>
      <c r="C450" s="22" t="e">
        <f>ORÇAMENTO!#REF!</f>
        <v>#REF!</v>
      </c>
      <c r="D450" s="21" t="e">
        <f>ORÇAMENTO!#REF!</f>
        <v>#REF!</v>
      </c>
      <c r="E450" s="175"/>
      <c r="F450" s="176" t="e">
        <f>ORÇAMENTO!#REF!</f>
        <v>#REF!</v>
      </c>
    </row>
    <row r="451" spans="1:6" ht="15.75">
      <c r="A451" s="174" t="e">
        <f>IF(ORÇAMENTO!#REF!="","",ORÇAMENTO!#REF!)</f>
        <v>#REF!</v>
      </c>
      <c r="B451" s="142" t="e">
        <f>ORÇAMENTO!#REF!</f>
        <v>#REF!</v>
      </c>
      <c r="C451" s="22" t="e">
        <f>ORÇAMENTO!#REF!</f>
        <v>#REF!</v>
      </c>
      <c r="D451" s="21" t="e">
        <f>ORÇAMENTO!#REF!</f>
        <v>#REF!</v>
      </c>
      <c r="E451" s="175"/>
      <c r="F451" s="176" t="e">
        <f>ORÇAMENTO!#REF!</f>
        <v>#REF!</v>
      </c>
    </row>
    <row r="452" spans="1:6" ht="47.25">
      <c r="A452" s="174" t="str">
        <f>IF(ORÇAMENTO!A175="","",ORÇAMENTO!A175)</f>
        <v>12.1.5</v>
      </c>
      <c r="B452" s="142" t="str">
        <f>ORÇAMENTO!B175</f>
        <v>ED-50451</v>
      </c>
      <c r="C452" s="22" t="str">
        <f>ORÇAMENTO!C175</f>
        <v>PINTURA ACRÍLICA EM PAREDE, DUAS (2) DEMÃOS, EXCLUSIVE SELADOR ACRÍLICO E MASSA ACRÍLICA/CORRIDA (PVA)</v>
      </c>
      <c r="D452" s="21" t="str">
        <f>ORÇAMENTO!D175</f>
        <v>M2</v>
      </c>
      <c r="E452" s="175"/>
      <c r="F452" s="176">
        <f>ORÇAMENTO!E175</f>
        <v>1607.85</v>
      </c>
    </row>
    <row r="453" spans="1:6" ht="15.75">
      <c r="A453" s="174" t="e">
        <f>IF(ORÇAMENTO!#REF!="","",ORÇAMENTO!#REF!)</f>
        <v>#REF!</v>
      </c>
      <c r="B453" s="142" t="e">
        <f>ORÇAMENTO!#REF!</f>
        <v>#REF!</v>
      </c>
      <c r="C453" s="22" t="e">
        <f>ORÇAMENTO!#REF!</f>
        <v>#REF!</v>
      </c>
      <c r="D453" s="21" t="e">
        <f>ORÇAMENTO!#REF!</f>
        <v>#REF!</v>
      </c>
      <c r="E453" s="175"/>
      <c r="F453" s="176" t="e">
        <f>ORÇAMENTO!#REF!</f>
        <v>#REF!</v>
      </c>
    </row>
    <row r="454" spans="1:6" ht="15.75">
      <c r="A454" s="174" t="e">
        <f>IF(ORÇAMENTO!#REF!="","",ORÇAMENTO!#REF!)</f>
        <v>#REF!</v>
      </c>
      <c r="B454" s="142" t="e">
        <f>ORÇAMENTO!#REF!</f>
        <v>#REF!</v>
      </c>
      <c r="C454" s="22" t="e">
        <f>ORÇAMENTO!#REF!</f>
        <v>#REF!</v>
      </c>
      <c r="D454" s="21" t="e">
        <f>ORÇAMENTO!#REF!</f>
        <v>#REF!</v>
      </c>
      <c r="E454" s="175"/>
      <c r="F454" s="176" t="e">
        <f>ORÇAMENTO!#REF!</f>
        <v>#REF!</v>
      </c>
    </row>
    <row r="455" spans="1:6" ht="15.75">
      <c r="A455" s="174" t="e">
        <f>IF(ORÇAMENTO!#REF!="","",ORÇAMENTO!#REF!)</f>
        <v>#REF!</v>
      </c>
      <c r="B455" s="142" t="e">
        <f>ORÇAMENTO!#REF!</f>
        <v>#REF!</v>
      </c>
      <c r="C455" s="22" t="e">
        <f>ORÇAMENTO!#REF!</f>
        <v>#REF!</v>
      </c>
      <c r="D455" s="21" t="e">
        <f>ORÇAMENTO!#REF!</f>
        <v>#REF!</v>
      </c>
      <c r="E455" s="175"/>
      <c r="F455" s="176" t="e">
        <f>ORÇAMENTO!#REF!</f>
        <v>#REF!</v>
      </c>
    </row>
    <row r="456" spans="1:6" ht="15.75">
      <c r="A456" s="174" t="e">
        <f>IF(ORÇAMENTO!#REF!="","",ORÇAMENTO!#REF!)</f>
        <v>#REF!</v>
      </c>
      <c r="B456" s="142" t="e">
        <f>ORÇAMENTO!#REF!</f>
        <v>#REF!</v>
      </c>
      <c r="C456" s="22" t="e">
        <f>ORÇAMENTO!#REF!</f>
        <v>#REF!</v>
      </c>
      <c r="D456" s="21" t="e">
        <f>ORÇAMENTO!#REF!</f>
        <v>#REF!</v>
      </c>
      <c r="E456" s="175"/>
      <c r="F456" s="176" t="e">
        <f>ORÇAMENTO!#REF!</f>
        <v>#REF!</v>
      </c>
    </row>
    <row r="457" spans="1:6" ht="15.75">
      <c r="A457" s="174" t="e">
        <f>IF(ORÇAMENTO!#REF!="","",ORÇAMENTO!#REF!)</f>
        <v>#REF!</v>
      </c>
      <c r="B457" s="142" t="e">
        <f>ORÇAMENTO!#REF!</f>
        <v>#REF!</v>
      </c>
      <c r="C457" s="22" t="e">
        <f>ORÇAMENTO!#REF!</f>
        <v>#REF!</v>
      </c>
      <c r="D457" s="21" t="e">
        <f>ORÇAMENTO!#REF!</f>
        <v>#REF!</v>
      </c>
      <c r="E457" s="175"/>
      <c r="F457" s="176" t="e">
        <f>ORÇAMENTO!#REF!</f>
        <v>#REF!</v>
      </c>
    </row>
    <row r="458" spans="1:6" ht="15.75">
      <c r="A458" s="174" t="e">
        <f>IF(ORÇAMENTO!#REF!="","",ORÇAMENTO!#REF!)</f>
        <v>#REF!</v>
      </c>
      <c r="B458" s="142" t="e">
        <f>ORÇAMENTO!#REF!</f>
        <v>#REF!</v>
      </c>
      <c r="C458" s="22" t="e">
        <f>ORÇAMENTO!#REF!</f>
        <v>#REF!</v>
      </c>
      <c r="D458" s="21" t="e">
        <f>ORÇAMENTO!#REF!</f>
        <v>#REF!</v>
      </c>
      <c r="E458" s="175"/>
      <c r="F458" s="176" t="e">
        <f>ORÇAMENTO!#REF!</f>
        <v>#REF!</v>
      </c>
    </row>
    <row r="459" spans="1:6" ht="15.75">
      <c r="A459" s="174" t="e">
        <f>IF(ORÇAMENTO!#REF!="","",ORÇAMENTO!#REF!)</f>
        <v>#REF!</v>
      </c>
      <c r="B459" s="142" t="e">
        <f>ORÇAMENTO!#REF!</f>
        <v>#REF!</v>
      </c>
      <c r="C459" s="22" t="e">
        <f>ORÇAMENTO!#REF!</f>
        <v>#REF!</v>
      </c>
      <c r="D459" s="21" t="e">
        <f>ORÇAMENTO!#REF!</f>
        <v>#REF!</v>
      </c>
      <c r="E459" s="175"/>
      <c r="F459" s="176" t="e">
        <f>ORÇAMENTO!#REF!</f>
        <v>#REF!</v>
      </c>
    </row>
    <row r="460" spans="1:6" ht="31.5">
      <c r="A460" s="174" t="str">
        <f>IF(ORÇAMENTO!A176="","",ORÇAMENTO!A176)</f>
        <v>12.1.6</v>
      </c>
      <c r="B460" s="142" t="str">
        <f>ORÇAMENTO!B176</f>
        <v>ED-9917</v>
      </c>
      <c r="C460" s="22" t="str">
        <f>ORÇAMENTO!C176</f>
        <v>PINTURA EPÓXI EM PAREDE, DUAS (2) DEMÃOS, EXCLUSIVE SELADOR ACRÍLICO E MASSA ACRÍLICA/CORRIDA (PVA)</v>
      </c>
      <c r="D460" s="21" t="str">
        <f>ORÇAMENTO!D176</f>
        <v>M2</v>
      </c>
      <c r="E460" s="175"/>
      <c r="F460" s="176">
        <f>ORÇAMENTO!E176</f>
        <v>455.36</v>
      </c>
    </row>
    <row r="461" spans="1:6" ht="15.75">
      <c r="A461" s="174" t="e">
        <f>IF(ORÇAMENTO!#REF!="","",ORÇAMENTO!#REF!)</f>
        <v>#REF!</v>
      </c>
      <c r="B461" s="142" t="e">
        <f>ORÇAMENTO!#REF!</f>
        <v>#REF!</v>
      </c>
      <c r="C461" s="22" t="e">
        <f>ORÇAMENTO!#REF!</f>
        <v>#REF!</v>
      </c>
      <c r="D461" s="21" t="e">
        <f>ORÇAMENTO!#REF!</f>
        <v>#REF!</v>
      </c>
      <c r="E461" s="175"/>
      <c r="F461" s="176" t="e">
        <f>ORÇAMENTO!#REF!</f>
        <v>#REF!</v>
      </c>
    </row>
    <row r="462" spans="1:6" ht="15.75">
      <c r="A462" s="174" t="e">
        <f>IF(ORÇAMENTO!#REF!="","",ORÇAMENTO!#REF!)</f>
        <v>#REF!</v>
      </c>
      <c r="B462" s="142" t="e">
        <f>ORÇAMENTO!#REF!</f>
        <v>#REF!</v>
      </c>
      <c r="C462" s="22" t="e">
        <f>ORÇAMENTO!#REF!</f>
        <v>#REF!</v>
      </c>
      <c r="D462" s="21" t="e">
        <f>ORÇAMENTO!#REF!</f>
        <v>#REF!</v>
      </c>
      <c r="E462" s="175"/>
      <c r="F462" s="176" t="e">
        <f>ORÇAMENTO!#REF!</f>
        <v>#REF!</v>
      </c>
    </row>
    <row r="463" spans="1:6" ht="15.75">
      <c r="A463" s="174" t="e">
        <f>IF(ORÇAMENTO!#REF!="","",ORÇAMENTO!#REF!)</f>
        <v>#REF!</v>
      </c>
      <c r="B463" s="142" t="e">
        <f>ORÇAMENTO!#REF!</f>
        <v>#REF!</v>
      </c>
      <c r="C463" s="22" t="e">
        <f>ORÇAMENTO!#REF!</f>
        <v>#REF!</v>
      </c>
      <c r="D463" s="21" t="e">
        <f>ORÇAMENTO!#REF!</f>
        <v>#REF!</v>
      </c>
      <c r="E463" s="175"/>
      <c r="F463" s="176" t="e">
        <f>ORÇAMENTO!#REF!</f>
        <v>#REF!</v>
      </c>
    </row>
    <row r="464" spans="1:6" ht="15.75">
      <c r="A464" s="174" t="e">
        <f>IF(ORÇAMENTO!#REF!="","",ORÇAMENTO!#REF!)</f>
        <v>#REF!</v>
      </c>
      <c r="B464" s="142" t="e">
        <f>ORÇAMENTO!#REF!</f>
        <v>#REF!</v>
      </c>
      <c r="C464" s="22" t="e">
        <f>ORÇAMENTO!#REF!</f>
        <v>#REF!</v>
      </c>
      <c r="D464" s="21" t="e">
        <f>ORÇAMENTO!#REF!</f>
        <v>#REF!</v>
      </c>
      <c r="E464" s="175"/>
      <c r="F464" s="176" t="e">
        <f>ORÇAMENTO!#REF!</f>
        <v>#REF!</v>
      </c>
    </row>
    <row r="465" spans="1:6" ht="15.75">
      <c r="A465" s="174" t="e">
        <f>IF(ORÇAMENTO!#REF!="","",ORÇAMENTO!#REF!)</f>
        <v>#REF!</v>
      </c>
      <c r="B465" s="142" t="e">
        <f>ORÇAMENTO!#REF!</f>
        <v>#REF!</v>
      </c>
      <c r="C465" s="22" t="e">
        <f>ORÇAMENTO!#REF!</f>
        <v>#REF!</v>
      </c>
      <c r="D465" s="21" t="e">
        <f>ORÇAMENTO!#REF!</f>
        <v>#REF!</v>
      </c>
      <c r="E465" s="175"/>
      <c r="F465" s="176" t="e">
        <f>ORÇAMENTO!#REF!</f>
        <v>#REF!</v>
      </c>
    </row>
    <row r="466" spans="1:6" ht="15.75">
      <c r="A466" s="174" t="e">
        <f>IF(ORÇAMENTO!#REF!="","",ORÇAMENTO!#REF!)</f>
        <v>#REF!</v>
      </c>
      <c r="B466" s="142" t="e">
        <f>ORÇAMENTO!#REF!</f>
        <v>#REF!</v>
      </c>
      <c r="C466" s="22" t="e">
        <f>ORÇAMENTO!#REF!</f>
        <v>#REF!</v>
      </c>
      <c r="D466" s="21" t="e">
        <f>ORÇAMENTO!#REF!</f>
        <v>#REF!</v>
      </c>
      <c r="E466" s="175"/>
      <c r="F466" s="176" t="e">
        <f>ORÇAMENTO!#REF!</f>
        <v>#REF!</v>
      </c>
    </row>
    <row r="467" spans="1:6" ht="15.75">
      <c r="A467" s="174" t="e">
        <f>IF(ORÇAMENTO!#REF!="","",ORÇAMENTO!#REF!)</f>
        <v>#REF!</v>
      </c>
      <c r="B467" s="142" t="e">
        <f>ORÇAMENTO!#REF!</f>
        <v>#REF!</v>
      </c>
      <c r="C467" s="22" t="e">
        <f>ORÇAMENTO!#REF!</f>
        <v>#REF!</v>
      </c>
      <c r="D467" s="21" t="e">
        <f>ORÇAMENTO!#REF!</f>
        <v>#REF!</v>
      </c>
      <c r="E467" s="175"/>
      <c r="F467" s="176" t="e">
        <f>ORÇAMENTO!#REF!</f>
        <v>#REF!</v>
      </c>
    </row>
    <row r="468" spans="1:6" ht="5.0999999999999996" customHeight="1">
      <c r="A468" s="48"/>
      <c r="B468" s="49"/>
      <c r="C468" s="50"/>
      <c r="D468" s="49"/>
      <c r="E468" s="51"/>
      <c r="F468" s="52"/>
    </row>
    <row r="469" spans="1:6" ht="5.0999999999999996" customHeight="1">
      <c r="A469" s="63"/>
      <c r="B469" s="64"/>
      <c r="C469" s="64"/>
      <c r="D469" s="65"/>
      <c r="E469" s="69"/>
      <c r="F469" s="74"/>
    </row>
    <row r="470" spans="1:6" s="75" customFormat="1" ht="15.75">
      <c r="A470" s="20" t="str">
        <f>IF(ORÇAMENTO!A179="","",ORÇAMENTO!A179)</f>
        <v>12.2</v>
      </c>
      <c r="B470" s="107"/>
      <c r="C470" s="26" t="str">
        <f>ORÇAMENTO!C179</f>
        <v>PINTURA DE PISO E SINALIZAÇÃO</v>
      </c>
      <c r="D470" s="180"/>
      <c r="E470" s="181"/>
      <c r="F470" s="182"/>
    </row>
    <row r="471" spans="1:6" ht="15.75">
      <c r="A471" s="174" t="e">
        <f>IF(ORÇAMENTO!#REF!="","",ORÇAMENTO!#REF!)</f>
        <v>#REF!</v>
      </c>
      <c r="B471" s="142" t="e">
        <f>ORÇAMENTO!#REF!</f>
        <v>#REF!</v>
      </c>
      <c r="C471" s="22" t="e">
        <f>ORÇAMENTO!#REF!</f>
        <v>#REF!</v>
      </c>
      <c r="D471" s="21" t="e">
        <f>ORÇAMENTO!#REF!</f>
        <v>#REF!</v>
      </c>
      <c r="E471" s="175"/>
      <c r="F471" s="176" t="e">
        <f>ORÇAMENTO!#REF!</f>
        <v>#REF!</v>
      </c>
    </row>
    <row r="472" spans="1:6" ht="15.75">
      <c r="A472" s="174" t="e">
        <f>IF(ORÇAMENTO!#REF!="","",ORÇAMENTO!#REF!)</f>
        <v>#REF!</v>
      </c>
      <c r="B472" s="142" t="e">
        <f>ORÇAMENTO!#REF!</f>
        <v>#REF!</v>
      </c>
      <c r="C472" s="22" t="e">
        <f>ORÇAMENTO!#REF!</f>
        <v>#REF!</v>
      </c>
      <c r="D472" s="21" t="e">
        <f>ORÇAMENTO!#REF!</f>
        <v>#REF!</v>
      </c>
      <c r="E472" s="175"/>
      <c r="F472" s="176" t="e">
        <f>ORÇAMENTO!#REF!</f>
        <v>#REF!</v>
      </c>
    </row>
    <row r="473" spans="1:6" ht="15.75">
      <c r="A473" s="174" t="e">
        <f>IF(ORÇAMENTO!#REF!="","",ORÇAMENTO!#REF!)</f>
        <v>#REF!</v>
      </c>
      <c r="B473" s="142" t="e">
        <f>ORÇAMENTO!#REF!</f>
        <v>#REF!</v>
      </c>
      <c r="C473" s="22" t="e">
        <f>ORÇAMENTO!#REF!</f>
        <v>#REF!</v>
      </c>
      <c r="D473" s="21" t="e">
        <f>ORÇAMENTO!#REF!</f>
        <v>#REF!</v>
      </c>
      <c r="E473" s="175"/>
      <c r="F473" s="176" t="e">
        <f>ORÇAMENTO!#REF!</f>
        <v>#REF!</v>
      </c>
    </row>
    <row r="474" spans="1:6" ht="15.75">
      <c r="A474" s="174" t="e">
        <f>IF(ORÇAMENTO!#REF!="","",ORÇAMENTO!#REF!)</f>
        <v>#REF!</v>
      </c>
      <c r="B474" s="142" t="e">
        <f>ORÇAMENTO!#REF!</f>
        <v>#REF!</v>
      </c>
      <c r="C474" s="22" t="e">
        <f>ORÇAMENTO!#REF!</f>
        <v>#REF!</v>
      </c>
      <c r="D474" s="21" t="e">
        <f>ORÇAMENTO!#REF!</f>
        <v>#REF!</v>
      </c>
      <c r="E474" s="175"/>
      <c r="F474" s="176" t="e">
        <f>ORÇAMENTO!#REF!</f>
        <v>#REF!</v>
      </c>
    </row>
    <row r="475" spans="1:6" ht="15.75">
      <c r="A475" s="174" t="e">
        <f>IF(ORÇAMENTO!#REF!="","",ORÇAMENTO!#REF!)</f>
        <v>#REF!</v>
      </c>
      <c r="B475" s="142" t="e">
        <f>ORÇAMENTO!#REF!</f>
        <v>#REF!</v>
      </c>
      <c r="C475" s="22" t="e">
        <f>ORÇAMENTO!#REF!</f>
        <v>#REF!</v>
      </c>
      <c r="D475" s="21" t="e">
        <f>ORÇAMENTO!#REF!</f>
        <v>#REF!</v>
      </c>
      <c r="E475" s="175"/>
      <c r="F475" s="176" t="e">
        <f>ORÇAMENTO!#REF!</f>
        <v>#REF!</v>
      </c>
    </row>
    <row r="476" spans="1:6" ht="15.75">
      <c r="A476" s="174" t="e">
        <f>IF(ORÇAMENTO!#REF!="","",ORÇAMENTO!#REF!)</f>
        <v>#REF!</v>
      </c>
      <c r="B476" s="142" t="e">
        <f>ORÇAMENTO!#REF!</f>
        <v>#REF!</v>
      </c>
      <c r="C476" s="22" t="e">
        <f>ORÇAMENTO!#REF!</f>
        <v>#REF!</v>
      </c>
      <c r="D476" s="21" t="e">
        <f>ORÇAMENTO!#REF!</f>
        <v>#REF!</v>
      </c>
      <c r="E476" s="175"/>
      <c r="F476" s="176" t="e">
        <f>ORÇAMENTO!#REF!</f>
        <v>#REF!</v>
      </c>
    </row>
    <row r="477" spans="1:6" ht="31.5">
      <c r="A477" s="174" t="str">
        <f>IF(ORÇAMENTO!A180="","",ORÇAMENTO!A180)</f>
        <v>12.2.1</v>
      </c>
      <c r="B477" s="142" t="str">
        <f>ORÇAMENTO!B180</f>
        <v>ED-50513</v>
      </c>
      <c r="C477" s="22" t="str">
        <f>ORÇAMENTO!C180</f>
        <v>PINTURA COM RESINA ACRÍLICA EM CONCRETO, DUAS (2) DEMÃOS, INCLUSIVE UMA (1) DEMÃO DE SELADOR ACRÍLICO</v>
      </c>
      <c r="D477" s="21" t="str">
        <f>ORÇAMENTO!D180</f>
        <v>M2</v>
      </c>
      <c r="E477" s="175"/>
      <c r="F477" s="176">
        <f>ORÇAMENTO!E180</f>
        <v>693.93</v>
      </c>
    </row>
    <row r="478" spans="1:6" ht="15.75">
      <c r="A478" s="174" t="e">
        <f>IF(ORÇAMENTO!#REF!="","",ORÇAMENTO!#REF!)</f>
        <v>#REF!</v>
      </c>
      <c r="B478" s="142" t="e">
        <f>ORÇAMENTO!#REF!</f>
        <v>#REF!</v>
      </c>
      <c r="C478" s="22" t="e">
        <f>ORÇAMENTO!#REF!</f>
        <v>#REF!</v>
      </c>
      <c r="D478" s="21" t="e">
        <f>ORÇAMENTO!#REF!</f>
        <v>#REF!</v>
      </c>
      <c r="E478" s="175"/>
      <c r="F478" s="176" t="e">
        <f>ORÇAMENTO!#REF!</f>
        <v>#REF!</v>
      </c>
    </row>
    <row r="479" spans="1:6" ht="15.75">
      <c r="A479" s="174" t="e">
        <f>IF(ORÇAMENTO!#REF!="","",ORÇAMENTO!#REF!)</f>
        <v>#REF!</v>
      </c>
      <c r="B479" s="142" t="e">
        <f>ORÇAMENTO!#REF!</f>
        <v>#REF!</v>
      </c>
      <c r="C479" s="22" t="e">
        <f>ORÇAMENTO!#REF!</f>
        <v>#REF!</v>
      </c>
      <c r="D479" s="21" t="e">
        <f>ORÇAMENTO!#REF!</f>
        <v>#REF!</v>
      </c>
      <c r="E479" s="175"/>
      <c r="F479" s="176" t="e">
        <f>ORÇAMENTO!#REF!</f>
        <v>#REF!</v>
      </c>
    </row>
    <row r="480" spans="1:6" ht="15.75">
      <c r="A480" s="174" t="e">
        <f>IF(ORÇAMENTO!#REF!="","",ORÇAMENTO!#REF!)</f>
        <v>#REF!</v>
      </c>
      <c r="B480" s="142" t="e">
        <f>ORÇAMENTO!#REF!</f>
        <v>#REF!</v>
      </c>
      <c r="C480" s="22" t="e">
        <f>ORÇAMENTO!#REF!</f>
        <v>#REF!</v>
      </c>
      <c r="D480" s="21" t="e">
        <f>ORÇAMENTO!#REF!</f>
        <v>#REF!</v>
      </c>
      <c r="E480" s="175"/>
      <c r="F480" s="176" t="e">
        <f>ORÇAMENTO!#REF!</f>
        <v>#REF!</v>
      </c>
    </row>
    <row r="481" spans="1:6" ht="15.75">
      <c r="A481" s="174" t="e">
        <f>IF(ORÇAMENTO!#REF!="","",ORÇAMENTO!#REF!)</f>
        <v>#REF!</v>
      </c>
      <c r="B481" s="142" t="e">
        <f>ORÇAMENTO!#REF!</f>
        <v>#REF!</v>
      </c>
      <c r="C481" s="22" t="e">
        <f>ORÇAMENTO!#REF!</f>
        <v>#REF!</v>
      </c>
      <c r="D481" s="21" t="e">
        <f>ORÇAMENTO!#REF!</f>
        <v>#REF!</v>
      </c>
      <c r="E481" s="175"/>
      <c r="F481" s="176" t="e">
        <f>ORÇAMENTO!#REF!</f>
        <v>#REF!</v>
      </c>
    </row>
    <row r="482" spans="1:6" ht="15.75">
      <c r="A482" s="174" t="e">
        <f>IF(ORÇAMENTO!#REF!="","",ORÇAMENTO!#REF!)</f>
        <v>#REF!</v>
      </c>
      <c r="B482" s="142" t="e">
        <f>ORÇAMENTO!#REF!</f>
        <v>#REF!</v>
      </c>
      <c r="C482" s="22" t="e">
        <f>ORÇAMENTO!#REF!</f>
        <v>#REF!</v>
      </c>
      <c r="D482" s="21" t="e">
        <f>ORÇAMENTO!#REF!</f>
        <v>#REF!</v>
      </c>
      <c r="E482" s="175"/>
      <c r="F482" s="176" t="e">
        <f>ORÇAMENTO!#REF!</f>
        <v>#REF!</v>
      </c>
    </row>
    <row r="483" spans="1:6" ht="15.75">
      <c r="A483" s="174" t="e">
        <f>IF(ORÇAMENTO!#REF!="","",ORÇAMENTO!#REF!)</f>
        <v>#REF!</v>
      </c>
      <c r="B483" s="142" t="e">
        <f>ORÇAMENTO!#REF!</f>
        <v>#REF!</v>
      </c>
      <c r="C483" s="22" t="e">
        <f>ORÇAMENTO!#REF!</f>
        <v>#REF!</v>
      </c>
      <c r="D483" s="21" t="e">
        <f>ORÇAMENTO!#REF!</f>
        <v>#REF!</v>
      </c>
      <c r="E483" s="175"/>
      <c r="F483" s="176" t="e">
        <f>ORÇAMENTO!#REF!</f>
        <v>#REF!</v>
      </c>
    </row>
    <row r="484" spans="1:6" ht="15.75">
      <c r="A484" s="174" t="e">
        <f>IF(ORÇAMENTO!#REF!="","",ORÇAMENTO!#REF!)</f>
        <v>#REF!</v>
      </c>
      <c r="B484" s="142" t="e">
        <f>ORÇAMENTO!#REF!</f>
        <v>#REF!</v>
      </c>
      <c r="C484" s="22" t="e">
        <f>ORÇAMENTO!#REF!</f>
        <v>#REF!</v>
      </c>
      <c r="D484" s="21" t="e">
        <f>ORÇAMENTO!#REF!</f>
        <v>#REF!</v>
      </c>
      <c r="E484" s="175"/>
      <c r="F484" s="176" t="e">
        <f>ORÇAMENTO!#REF!</f>
        <v>#REF!</v>
      </c>
    </row>
    <row r="485" spans="1:6" ht="15.75">
      <c r="A485" s="174" t="e">
        <f>IF(ORÇAMENTO!#REF!="","",ORÇAMENTO!#REF!)</f>
        <v>#REF!</v>
      </c>
      <c r="B485" s="142" t="e">
        <f>ORÇAMENTO!#REF!</f>
        <v>#REF!</v>
      </c>
      <c r="C485" s="22" t="e">
        <f>ORÇAMENTO!#REF!</f>
        <v>#REF!</v>
      </c>
      <c r="D485" s="21" t="e">
        <f>ORÇAMENTO!#REF!</f>
        <v>#REF!</v>
      </c>
      <c r="E485" s="175"/>
      <c r="F485" s="176" t="e">
        <f>ORÇAMENTO!#REF!</f>
        <v>#REF!</v>
      </c>
    </row>
    <row r="486" spans="1:6" ht="15.75">
      <c r="A486" s="174" t="e">
        <f>IF(ORÇAMENTO!#REF!="","",ORÇAMENTO!#REF!)</f>
        <v>#REF!</v>
      </c>
      <c r="B486" s="142" t="e">
        <f>ORÇAMENTO!#REF!</f>
        <v>#REF!</v>
      </c>
      <c r="C486" s="22" t="e">
        <f>ORÇAMENTO!#REF!</f>
        <v>#REF!</v>
      </c>
      <c r="D486" s="21" t="e">
        <f>ORÇAMENTO!#REF!</f>
        <v>#REF!</v>
      </c>
      <c r="E486" s="175"/>
      <c r="F486" s="176" t="e">
        <f>ORÇAMENTO!#REF!</f>
        <v>#REF!</v>
      </c>
    </row>
    <row r="487" spans="1:6" ht="15.75">
      <c r="A487" s="174" t="e">
        <f>IF(ORÇAMENTO!#REF!="","",ORÇAMENTO!#REF!)</f>
        <v>#REF!</v>
      </c>
      <c r="B487" s="142" t="e">
        <f>ORÇAMENTO!#REF!</f>
        <v>#REF!</v>
      </c>
      <c r="C487" s="22" t="e">
        <f>ORÇAMENTO!#REF!</f>
        <v>#REF!</v>
      </c>
      <c r="D487" s="21" t="e">
        <f>ORÇAMENTO!#REF!</f>
        <v>#REF!</v>
      </c>
      <c r="E487" s="175"/>
      <c r="F487" s="176" t="e">
        <f>ORÇAMENTO!#REF!</f>
        <v>#REF!</v>
      </c>
    </row>
    <row r="488" spans="1:6" ht="15.75">
      <c r="A488" s="174" t="e">
        <f>IF(ORÇAMENTO!#REF!="","",ORÇAMENTO!#REF!)</f>
        <v>#REF!</v>
      </c>
      <c r="B488" s="142" t="e">
        <f>ORÇAMENTO!#REF!</f>
        <v>#REF!</v>
      </c>
      <c r="C488" s="22" t="e">
        <f>ORÇAMENTO!#REF!</f>
        <v>#REF!</v>
      </c>
      <c r="D488" s="21" t="e">
        <f>ORÇAMENTO!#REF!</f>
        <v>#REF!</v>
      </c>
      <c r="E488" s="175"/>
      <c r="F488" s="176" t="e">
        <f>ORÇAMENTO!#REF!</f>
        <v>#REF!</v>
      </c>
    </row>
    <row r="489" spans="1:6" ht="15.75">
      <c r="A489" s="174" t="e">
        <f>IF(ORÇAMENTO!#REF!="","",ORÇAMENTO!#REF!)</f>
        <v>#REF!</v>
      </c>
      <c r="B489" s="142" t="e">
        <f>ORÇAMENTO!#REF!</f>
        <v>#REF!</v>
      </c>
      <c r="C489" s="22" t="e">
        <f>ORÇAMENTO!#REF!</f>
        <v>#REF!</v>
      </c>
      <c r="D489" s="21" t="e">
        <f>ORÇAMENTO!#REF!</f>
        <v>#REF!</v>
      </c>
      <c r="E489" s="175"/>
      <c r="F489" s="176" t="e">
        <f>ORÇAMENTO!#REF!</f>
        <v>#REF!</v>
      </c>
    </row>
    <row r="490" spans="1:6" ht="5.0999999999999996" customHeight="1">
      <c r="A490" s="48"/>
      <c r="B490" s="49"/>
      <c r="C490" s="50"/>
      <c r="D490" s="49"/>
      <c r="E490" s="51"/>
      <c r="F490" s="52"/>
    </row>
    <row r="491" spans="1:6" ht="5.0999999999999996" customHeight="1">
      <c r="A491" s="63"/>
      <c r="B491" s="64"/>
      <c r="C491" s="64"/>
      <c r="D491" s="65"/>
      <c r="E491" s="69"/>
      <c r="F491" s="74"/>
    </row>
    <row r="492" spans="1:6" s="75" customFormat="1" ht="15.75">
      <c r="A492" s="20" t="str">
        <f>IF(ORÇAMENTO!A183="","",ORÇAMENTO!A183)</f>
        <v>12.3</v>
      </c>
      <c r="B492" s="107"/>
      <c r="C492" s="26" t="str">
        <f>ORÇAMENTO!C183</f>
        <v>PINTURA EM MADEIRA E SUPERFÍCIES METÁLICAS</v>
      </c>
      <c r="D492" s="180"/>
      <c r="E492" s="181"/>
      <c r="F492" s="182"/>
    </row>
    <row r="493" spans="1:6" ht="15.75">
      <c r="A493" s="174" t="e">
        <f>IF(ORÇAMENTO!#REF!="","",ORÇAMENTO!#REF!)</f>
        <v>#REF!</v>
      </c>
      <c r="B493" s="142" t="e">
        <f>ORÇAMENTO!#REF!</f>
        <v>#REF!</v>
      </c>
      <c r="C493" s="22" t="e">
        <f>ORÇAMENTO!#REF!</f>
        <v>#REF!</v>
      </c>
      <c r="D493" s="21" t="e">
        <f>ORÇAMENTO!#REF!</f>
        <v>#REF!</v>
      </c>
      <c r="E493" s="175"/>
      <c r="F493" s="176" t="e">
        <f>ORÇAMENTO!#REF!</f>
        <v>#REF!</v>
      </c>
    </row>
    <row r="494" spans="1:6" ht="15.75">
      <c r="A494" s="174" t="e">
        <f>IF(ORÇAMENTO!#REF!="","",ORÇAMENTO!#REF!)</f>
        <v>#REF!</v>
      </c>
      <c r="B494" s="142" t="e">
        <f>ORÇAMENTO!#REF!</f>
        <v>#REF!</v>
      </c>
      <c r="C494" s="22" t="e">
        <f>ORÇAMENTO!#REF!</f>
        <v>#REF!</v>
      </c>
      <c r="D494" s="21" t="e">
        <f>ORÇAMENTO!#REF!</f>
        <v>#REF!</v>
      </c>
      <c r="E494" s="175"/>
      <c r="F494" s="176" t="e">
        <f>ORÇAMENTO!#REF!</f>
        <v>#REF!</v>
      </c>
    </row>
    <row r="495" spans="1:6" ht="15.75">
      <c r="A495" s="174" t="e">
        <f>IF(ORÇAMENTO!#REF!="","",ORÇAMENTO!#REF!)</f>
        <v>#REF!</v>
      </c>
      <c r="B495" s="142" t="e">
        <f>ORÇAMENTO!#REF!</f>
        <v>#REF!</v>
      </c>
      <c r="C495" s="22" t="e">
        <f>ORÇAMENTO!#REF!</f>
        <v>#REF!</v>
      </c>
      <c r="D495" s="21" t="e">
        <f>ORÇAMENTO!#REF!</f>
        <v>#REF!</v>
      </c>
      <c r="E495" s="175"/>
      <c r="F495" s="176" t="e">
        <f>ORÇAMENTO!#REF!</f>
        <v>#REF!</v>
      </c>
    </row>
    <row r="496" spans="1:6" ht="15.75">
      <c r="A496" s="174" t="e">
        <f>IF(ORÇAMENTO!#REF!="","",ORÇAMENTO!#REF!)</f>
        <v>#REF!</v>
      </c>
      <c r="B496" s="142" t="e">
        <f>ORÇAMENTO!#REF!</f>
        <v>#REF!</v>
      </c>
      <c r="C496" s="22" t="e">
        <f>ORÇAMENTO!#REF!</f>
        <v>#REF!</v>
      </c>
      <c r="D496" s="21" t="e">
        <f>ORÇAMENTO!#REF!</f>
        <v>#REF!</v>
      </c>
      <c r="E496" s="175"/>
      <c r="F496" s="176" t="e">
        <f>ORÇAMENTO!#REF!</f>
        <v>#REF!</v>
      </c>
    </row>
    <row r="497" spans="1:6" ht="47.25">
      <c r="A497" s="174" t="str">
        <f>IF(ORÇAMENTO!A184="","",ORÇAMENTO!A184)</f>
        <v>12.3.1</v>
      </c>
      <c r="B497" s="142" t="str">
        <f>ORÇAMENTO!B184</f>
        <v>ED-50482</v>
      </c>
      <c r="C497" s="22" t="str">
        <f>ORÇAMENTO!C184</f>
        <v>EMASSAMENTO EM ESQUADRIA DE MADEIRA COM MASSA A ÓLEO, DUAS (2) DEMÃOS, INCLUSIVE LIXAMENTO PARA PINTURA  A ÓLEO OU ESMALTE</v>
      </c>
      <c r="D497" s="21" t="str">
        <f>ORÇAMENTO!D184</f>
        <v>M2</v>
      </c>
      <c r="E497" s="175"/>
      <c r="F497" s="176">
        <f>ORÇAMENTO!E184</f>
        <v>135.24</v>
      </c>
    </row>
    <row r="498" spans="1:6" ht="47.25">
      <c r="A498" s="174" t="str">
        <f>IF(ORÇAMENTO!A185="","",ORÇAMENTO!A185)</f>
        <v>12.3.2</v>
      </c>
      <c r="B498" s="142" t="str">
        <f>ORÇAMENTO!B185</f>
        <v>ED-50527</v>
      </c>
      <c r="C498" s="22" t="str">
        <f>ORÇAMENTO!C185</f>
        <v>PINTURA COM VERNIZ SINTÉTICO MARÍTIMO EM ESQUADRIAS DE MADEIRA, DUAS (2) DEMÃOS, ACABAMENTO TIPO ACETINADO (BRILHO SÚTIL)</v>
      </c>
      <c r="D498" s="21" t="str">
        <f>ORÇAMENTO!D185</f>
        <v>M2</v>
      </c>
      <c r="E498" s="175"/>
      <c r="F498" s="176">
        <f>ORÇAMENTO!E185</f>
        <v>135.24</v>
      </c>
    </row>
    <row r="499" spans="1:6" ht="47.25">
      <c r="A499" s="174" t="str">
        <f>IF(ORÇAMENTO!A186="","",ORÇAMENTO!A186)</f>
        <v>12.3.3</v>
      </c>
      <c r="B499" s="142" t="str">
        <f>ORÇAMENTO!B186</f>
        <v>ED-50491</v>
      </c>
      <c r="C499" s="22" t="str">
        <f>ORÇAMENTO!C186</f>
        <v>PINTURA ESMALTE EM ESQUADRIAS DE FERRO, DUAS (2) DEMÃOS, INCLUSIVE UMA (1) DEMÃO DE FUNDO ANTICORROSIVO</v>
      </c>
      <c r="D499" s="21" t="str">
        <f>ORÇAMENTO!D186</f>
        <v>M2</v>
      </c>
      <c r="E499" s="175"/>
      <c r="F499" s="176">
        <f>ORÇAMENTO!E186</f>
        <v>35.979999999999997</v>
      </c>
    </row>
    <row r="500" spans="1:6" ht="15.75">
      <c r="A500" s="174" t="e">
        <f>IF(ORÇAMENTO!#REF!="","",ORÇAMENTO!#REF!)</f>
        <v>#REF!</v>
      </c>
      <c r="B500" s="142" t="e">
        <f>ORÇAMENTO!#REF!</f>
        <v>#REF!</v>
      </c>
      <c r="C500" s="22" t="e">
        <f>ORÇAMENTO!#REF!</f>
        <v>#REF!</v>
      </c>
      <c r="D500" s="21" t="e">
        <f>ORÇAMENTO!#REF!</f>
        <v>#REF!</v>
      </c>
      <c r="E500" s="175"/>
      <c r="F500" s="176" t="e">
        <f>ORÇAMENTO!#REF!</f>
        <v>#REF!</v>
      </c>
    </row>
    <row r="501" spans="1:6" ht="15.75">
      <c r="A501" s="174" t="e">
        <f>IF(ORÇAMENTO!#REF!="","",ORÇAMENTO!#REF!)</f>
        <v>#REF!</v>
      </c>
      <c r="B501" s="142" t="e">
        <f>ORÇAMENTO!#REF!</f>
        <v>#REF!</v>
      </c>
      <c r="C501" s="22" t="e">
        <f>ORÇAMENTO!#REF!</f>
        <v>#REF!</v>
      </c>
      <c r="D501" s="21" t="e">
        <f>ORÇAMENTO!#REF!</f>
        <v>#REF!</v>
      </c>
      <c r="E501" s="175"/>
      <c r="F501" s="176" t="e">
        <f>ORÇAMENTO!#REF!</f>
        <v>#REF!</v>
      </c>
    </row>
    <row r="502" spans="1:6" ht="15.75">
      <c r="A502" s="174" t="e">
        <f>IF(ORÇAMENTO!#REF!="","",ORÇAMENTO!#REF!)</f>
        <v>#REF!</v>
      </c>
      <c r="B502" s="142" t="e">
        <f>ORÇAMENTO!#REF!</f>
        <v>#REF!</v>
      </c>
      <c r="C502" s="22" t="e">
        <f>ORÇAMENTO!#REF!</f>
        <v>#REF!</v>
      </c>
      <c r="D502" s="21" t="e">
        <f>ORÇAMENTO!#REF!</f>
        <v>#REF!</v>
      </c>
      <c r="E502" s="175"/>
      <c r="F502" s="176" t="e">
        <f>ORÇAMENTO!#REF!</f>
        <v>#REF!</v>
      </c>
    </row>
    <row r="503" spans="1:6" ht="15.75">
      <c r="A503" s="174" t="e">
        <f>IF(ORÇAMENTO!#REF!="","",ORÇAMENTO!#REF!)</f>
        <v>#REF!</v>
      </c>
      <c r="B503" s="142" t="e">
        <f>ORÇAMENTO!#REF!</f>
        <v>#REF!</v>
      </c>
      <c r="C503" s="22" t="e">
        <f>ORÇAMENTO!#REF!</f>
        <v>#REF!</v>
      </c>
      <c r="D503" s="21" t="e">
        <f>ORÇAMENTO!#REF!</f>
        <v>#REF!</v>
      </c>
      <c r="E503" s="175"/>
      <c r="F503" s="176" t="e">
        <f>ORÇAMENTO!#REF!</f>
        <v>#REF!</v>
      </c>
    </row>
    <row r="504" spans="1:6" ht="5.0999999999999996" customHeight="1">
      <c r="A504" s="48"/>
      <c r="B504" s="49"/>
      <c r="C504" s="50"/>
      <c r="D504" s="49"/>
      <c r="E504" s="51"/>
      <c r="F504" s="52"/>
    </row>
    <row r="505" spans="1:6" ht="5.0999999999999996" customHeight="1">
      <c r="A505" s="66"/>
      <c r="B505" s="46"/>
      <c r="C505" s="47"/>
      <c r="D505" s="46"/>
      <c r="E505" s="11"/>
      <c r="F505" s="67"/>
    </row>
    <row r="506" spans="1:6" ht="5.0999999999999996" customHeight="1">
      <c r="A506" s="63"/>
      <c r="B506" s="64"/>
      <c r="C506" s="64"/>
      <c r="D506" s="65"/>
      <c r="E506" s="69"/>
      <c r="F506" s="74"/>
    </row>
    <row r="507" spans="1:6" ht="15.75">
      <c r="A507" s="168">
        <f>ORÇAMENTO!A190</f>
        <v>13</v>
      </c>
      <c r="B507" s="169"/>
      <c r="C507" s="170" t="str">
        <f>ORÇAMENTO!C190</f>
        <v>DIVERSOS</v>
      </c>
      <c r="D507" s="171"/>
      <c r="E507" s="172"/>
      <c r="F507" s="173"/>
    </row>
    <row r="508" spans="1:6" ht="15.75">
      <c r="A508" s="174" t="str">
        <f>IF(ORÇAMENTO!A191="","",ORÇAMENTO!A191)</f>
        <v>13.1</v>
      </c>
      <c r="B508" s="142" t="str">
        <f>ORÇAMENTO!B191</f>
        <v>ED-50997</v>
      </c>
      <c r="C508" s="22" t="str">
        <f>ORÇAMENTO!C191</f>
        <v>PEITORIL DE GRANITO CINZA ANDORINHA E = 2 CM</v>
      </c>
      <c r="D508" s="21" t="str">
        <f>ORÇAMENTO!D191</f>
        <v>M2</v>
      </c>
      <c r="E508" s="175"/>
      <c r="F508" s="176">
        <f>ORÇAMENTO!E191</f>
        <v>17.88</v>
      </c>
    </row>
    <row r="509" spans="1:6" ht="31.5">
      <c r="A509" s="174" t="str">
        <f>IF(ORÇAMENTO!A192="","",ORÇAMENTO!A192)</f>
        <v>13.2</v>
      </c>
      <c r="B509" s="142" t="str">
        <f>ORÇAMENTO!B192</f>
        <v>ED-48344</v>
      </c>
      <c r="C509" s="22" t="str">
        <f>ORÇAMENTO!C192</f>
        <v>BANCADA EM GRANITO CINZA ANDORINHA E = 3 CM, APOIADA EM ALVENARIA</v>
      </c>
      <c r="D509" s="21" t="str">
        <f>ORÇAMENTO!D192</f>
        <v>M2</v>
      </c>
      <c r="E509" s="175"/>
      <c r="F509" s="176">
        <f>ORÇAMENTO!E192</f>
        <v>5.49</v>
      </c>
    </row>
    <row r="510" spans="1:6" ht="31.5">
      <c r="A510" s="174" t="str">
        <f>IF(ORÇAMENTO!A193="","",ORÇAMENTO!A193)</f>
        <v>13.3</v>
      </c>
      <c r="B510" s="142" t="str">
        <f>ORÇAMENTO!B193</f>
        <v>ED-48343</v>
      </c>
      <c r="C510" s="22" t="str">
        <f>ORÇAMENTO!C193</f>
        <v>BANCADA EM GRANITO CINZA ANDORINHA E = 3 CM, APOIADA EM CONSOLE DE METALON 20 X 30 MM</v>
      </c>
      <c r="D510" s="21" t="str">
        <f>ORÇAMENTO!D193</f>
        <v>M2</v>
      </c>
      <c r="E510" s="175"/>
      <c r="F510" s="176">
        <f>ORÇAMENTO!E193</f>
        <v>38.33</v>
      </c>
    </row>
    <row r="511" spans="1:6" ht="47.25">
      <c r="A511" s="174" t="str">
        <f>IF(ORÇAMENTO!A194="","",ORÇAMENTO!A194)</f>
        <v>13.4</v>
      </c>
      <c r="B511" s="142" t="str">
        <f>ORÇAMENTO!B194</f>
        <v>ED-48348</v>
      </c>
      <c r="C511" s="22" t="str">
        <f>ORÇAMENTO!C194</f>
        <v>RODABANCA/FRONTÃO PARA BANCADA EM GRANITO, COR CINZA ANDORINHA, ESP. 2CM, ALTURA DE 10CM, INCLUSIVE REJUNTAMENTO EM MASSA PLÁSTICA NA COR DA PEDRA</v>
      </c>
      <c r="D511" s="21" t="str">
        <f>ORÇAMENTO!D194</f>
        <v>M</v>
      </c>
      <c r="E511" s="175"/>
      <c r="F511" s="176">
        <f>ORÇAMENTO!E194</f>
        <v>67.400000000000006</v>
      </c>
    </row>
    <row r="512" spans="1:6" ht="63">
      <c r="A512" s="174" t="str">
        <f>IF(ORÇAMENTO!A195="","",ORÇAMENTO!A195)</f>
        <v>13.5</v>
      </c>
      <c r="B512" s="142" t="str">
        <f>ORÇAMENTO!B195</f>
        <v>ED-21635</v>
      </c>
      <c r="C512" s="22" t="str">
        <f>ORÇAMENTO!C195</f>
        <v>TESTEIRA PARA BANCADA EM GRANITO, COR CINZA ANDORINHA, ESP. 2CM, ALTURA DE 5CM, INCLUSIVE POLIMENTO, CORTE/COLAGEM EM MEIA ESQUADARIA E MASSA PLÁSTICA NA COR DA PEDRA</v>
      </c>
      <c r="D512" s="21" t="str">
        <f>ORÇAMENTO!D195</f>
        <v>M</v>
      </c>
      <c r="E512" s="175"/>
      <c r="F512" s="176">
        <f>ORÇAMENTO!E195</f>
        <v>41.1</v>
      </c>
    </row>
    <row r="513" spans="1:6" ht="15.75">
      <c r="A513" s="174" t="e">
        <f>IF(ORÇAMENTO!#REF!="","",ORÇAMENTO!#REF!)</f>
        <v>#REF!</v>
      </c>
      <c r="B513" s="142" t="e">
        <f>ORÇAMENTO!#REF!</f>
        <v>#REF!</v>
      </c>
      <c r="C513" s="22" t="e">
        <f>ORÇAMENTO!#REF!</f>
        <v>#REF!</v>
      </c>
      <c r="D513" s="21" t="e">
        <f>ORÇAMENTO!#REF!</f>
        <v>#REF!</v>
      </c>
      <c r="E513" s="175"/>
      <c r="F513" s="176" t="e">
        <f>ORÇAMENTO!#REF!</f>
        <v>#REF!</v>
      </c>
    </row>
    <row r="514" spans="1:6" ht="15.75">
      <c r="A514" s="174" t="e">
        <f>IF(ORÇAMENTO!#REF!="","",ORÇAMENTO!#REF!)</f>
        <v>#REF!</v>
      </c>
      <c r="B514" s="142" t="e">
        <f>ORÇAMENTO!#REF!</f>
        <v>#REF!</v>
      </c>
      <c r="C514" s="22" t="e">
        <f>ORÇAMENTO!#REF!</f>
        <v>#REF!</v>
      </c>
      <c r="D514" s="21" t="e">
        <f>ORÇAMENTO!#REF!</f>
        <v>#REF!</v>
      </c>
      <c r="E514" s="175"/>
      <c r="F514" s="176" t="e">
        <f>ORÇAMENTO!#REF!</f>
        <v>#REF!</v>
      </c>
    </row>
    <row r="515" spans="1:6" ht="31.5">
      <c r="A515" s="174" t="str">
        <f>IF(ORÇAMENTO!A196="","",ORÇAMENTO!A196)</f>
        <v>13.6</v>
      </c>
      <c r="B515" s="142" t="str">
        <f>ORÇAMENTO!B196</f>
        <v>ED-50937</v>
      </c>
      <c r="C515" s="22" t="str">
        <f>ORÇAMENTO!C196</f>
        <v>CORRIMÃO DUPLO EM TUBO GALVANIZADO DIN 2440, D = 1 1/2" - FIXADO EM ALVENARIA</v>
      </c>
      <c r="D515" s="21" t="str">
        <f>ORÇAMENTO!D196</f>
        <v>M</v>
      </c>
      <c r="E515" s="175"/>
      <c r="F515" s="176">
        <f>ORÇAMENTO!E196</f>
        <v>62.12</v>
      </c>
    </row>
    <row r="516" spans="1:6" ht="63">
      <c r="A516" s="174" t="str">
        <f>IF(ORÇAMENTO!A197="","",ORÇAMENTO!A197)</f>
        <v>13.7</v>
      </c>
      <c r="B516" s="142" t="str">
        <f>ORÇAMENTO!B197</f>
        <v>ED-50939</v>
      </c>
      <c r="C516" s="22" t="str">
        <f>ORÇAMENTO!C197</f>
        <v>GUARDA-CORPO EM AÇO GALVANIZADO DIN 2440, D = 2", COM SUBDIVISÕES EM TUBO DE AÇO D = 1/2", H = 1,05 M - COM CORRIMÃO DUPLO DE TUBO DE AÇO GALVANIZADO DE D = 1 1/2"</v>
      </c>
      <c r="D516" s="21" t="str">
        <f>ORÇAMENTO!D197</f>
        <v>M</v>
      </c>
      <c r="E516" s="175"/>
      <c r="F516" s="176">
        <f>ORÇAMENTO!E197</f>
        <v>45.27</v>
      </c>
    </row>
    <row r="517" spans="1:6" ht="15.75">
      <c r="A517" s="174" t="e">
        <f>IF(ORÇAMENTO!#REF!="","",ORÇAMENTO!#REF!)</f>
        <v>#REF!</v>
      </c>
      <c r="B517" s="142" t="e">
        <f>ORÇAMENTO!#REF!</f>
        <v>#REF!</v>
      </c>
      <c r="C517" s="22" t="e">
        <f>ORÇAMENTO!#REF!</f>
        <v>#REF!</v>
      </c>
      <c r="D517" s="21" t="e">
        <f>ORÇAMENTO!#REF!</f>
        <v>#REF!</v>
      </c>
      <c r="E517" s="175"/>
      <c r="F517" s="176" t="e">
        <f>ORÇAMENTO!#REF!</f>
        <v>#REF!</v>
      </c>
    </row>
    <row r="518" spans="1:6" ht="47.25">
      <c r="A518" s="174" t="str">
        <f>IF(ORÇAMENTO!A198="","",ORÇAMENTO!A198)</f>
        <v>13.8</v>
      </c>
      <c r="B518" s="142" t="str">
        <f>ORÇAMENTO!B198</f>
        <v>ED-50924</v>
      </c>
      <c r="C518" s="22" t="str">
        <f>ORÇAMENTO!C198</f>
        <v>ALÇAPÃO 80 X 80 CM COM COM QUADRO DE CANTONEIRA METÁLICA 1"X 1/8", TAMPA EM CANTONEIRA 7/8"X 1/8" E CHAPA METÁLICA ENRIJECIDA POR PERFIL "T</v>
      </c>
      <c r="D518" s="21" t="str">
        <f>ORÇAMENTO!D198</f>
        <v>UN</v>
      </c>
      <c r="E518" s="175"/>
      <c r="F518" s="176">
        <f>ORÇAMENTO!E198</f>
        <v>1</v>
      </c>
    </row>
    <row r="519" spans="1:6" ht="31.5">
      <c r="A519" s="174" t="str">
        <f>IF(ORÇAMENTO!A199="","",ORÇAMENTO!A199)</f>
        <v>13.9</v>
      </c>
      <c r="B519" s="142" t="str">
        <f>ORÇAMENTO!B199</f>
        <v>ED-50949</v>
      </c>
      <c r="C519" s="22" t="str">
        <f>ORÇAMENTO!C199</f>
        <v>ESCADA MARINHEIRO - TUBO GALVANIZADO D = 3/4" E D = 1/2"</v>
      </c>
      <c r="D519" s="21" t="str">
        <f>ORÇAMENTO!D199</f>
        <v>M</v>
      </c>
      <c r="E519" s="175"/>
      <c r="F519" s="176">
        <f>ORÇAMENTO!E199</f>
        <v>3</v>
      </c>
    </row>
    <row r="520" spans="1:6" ht="47.25">
      <c r="A520" s="174" t="str">
        <f>IF(ORÇAMENTO!A200="","",ORÇAMENTO!A200)</f>
        <v>13.10</v>
      </c>
      <c r="B520" s="142" t="str">
        <f>ORÇAMENTO!B200</f>
        <v>ED-48158</v>
      </c>
      <c r="C520" s="22" t="str">
        <f>ORÇAMENTO!C200</f>
        <v>BANCO ARTICULADO EM AÇO INOX COM CANTOS ARREDONDADOS, PROFUNDIDADE MÍNIMA DE 0,45 M E COMPRIMENTO MÍNIMO DE 0,70 M, CONFORME NBR 9050</v>
      </c>
      <c r="D520" s="21" t="str">
        <f>ORÇAMENTO!D200</f>
        <v>UN</v>
      </c>
      <c r="E520" s="175"/>
      <c r="F520" s="176">
        <f>ORÇAMENTO!E200</f>
        <v>1</v>
      </c>
    </row>
    <row r="521" spans="1:6" ht="15.75">
      <c r="A521" s="174" t="e">
        <f>IF(ORÇAMENTO!#REF!="","",ORÇAMENTO!#REF!)</f>
        <v>#REF!</v>
      </c>
      <c r="B521" s="142" t="e">
        <f>ORÇAMENTO!#REF!</f>
        <v>#REF!</v>
      </c>
      <c r="C521" s="22" t="e">
        <f>ORÇAMENTO!#REF!</f>
        <v>#REF!</v>
      </c>
      <c r="D521" s="21" t="e">
        <f>ORÇAMENTO!#REF!</f>
        <v>#REF!</v>
      </c>
      <c r="E521" s="175"/>
      <c r="F521" s="176" t="e">
        <f>ORÇAMENTO!#REF!</f>
        <v>#REF!</v>
      </c>
    </row>
    <row r="522" spans="1:6" ht="15.75">
      <c r="A522" s="174" t="e">
        <f>IF(ORÇAMENTO!#REF!="","",ORÇAMENTO!#REF!)</f>
        <v>#REF!</v>
      </c>
      <c r="B522" s="142" t="e">
        <f>ORÇAMENTO!#REF!</f>
        <v>#REF!</v>
      </c>
      <c r="C522" s="22" t="e">
        <f>ORÇAMENTO!#REF!</f>
        <v>#REF!</v>
      </c>
      <c r="D522" s="21" t="e">
        <f>ORÇAMENTO!#REF!</f>
        <v>#REF!</v>
      </c>
      <c r="E522" s="175"/>
      <c r="F522" s="176" t="e">
        <f>ORÇAMENTO!#REF!</f>
        <v>#REF!</v>
      </c>
    </row>
    <row r="523" spans="1:6" ht="78.75">
      <c r="A523" s="174" t="str">
        <f>IF(ORÇAMENTO!A201="","",ORÇAMENTO!A201)</f>
        <v>13.11</v>
      </c>
      <c r="B523" s="142" t="str">
        <f>ORÇAMENTO!B201</f>
        <v>ED-48163</v>
      </c>
      <c r="C523" s="22" t="str">
        <f>ORÇAMENTO!C201</f>
        <v>BARRA DE APOIO EM AÇO INOX POLIDO RETA, DN 1.1/4" (31,75MM), PARA ACESSIBILIDADE (PMR/PCR), COMPRIMENTO 40CM, INSTALADO EM PORTA/PAREDE, INCLUSIVE FORNECIMENTO, INSTALAÇÃO E ACESSÓRIOS PARA FIXAÇÃO</v>
      </c>
      <c r="D523" s="21" t="str">
        <f>ORÇAMENTO!D201</f>
        <v>UN</v>
      </c>
      <c r="E523" s="175"/>
      <c r="F523" s="176">
        <f>ORÇAMENTO!E201</f>
        <v>6</v>
      </c>
    </row>
    <row r="524" spans="1:6" ht="63">
      <c r="A524" s="174" t="str">
        <f>IF(ORÇAMENTO!A202="","",ORÇAMENTO!A202)</f>
        <v>13.12</v>
      </c>
      <c r="B524" s="142" t="str">
        <f>ORÇAMENTO!B202</f>
        <v>ED-48160</v>
      </c>
      <c r="C524" s="22" t="str">
        <f>ORÇAMENTO!C202</f>
        <v>BARRA DE APOIO EM AÇO INOX POLIDO RETA, DN 1.1/4" (31,75MM), PARA ACESSIBILIDADE (PMR/PCR), COMPRIMENTO 80CM, INSTALADO EM PAREDE, INCLUSIVE FORNECIMENTO, INSTALAÇÃO E ACESSÓRIOS PARA FIXAÇÃO</v>
      </c>
      <c r="D524" s="21" t="str">
        <f>ORÇAMENTO!D202</f>
        <v>UN</v>
      </c>
      <c r="E524" s="175"/>
      <c r="F524" s="176">
        <f>ORÇAMENTO!E202</f>
        <v>11</v>
      </c>
    </row>
    <row r="525" spans="1:6" ht="31.5">
      <c r="A525" s="174" t="str">
        <f>IF(ORÇAMENTO!A203="","",ORÇAMENTO!A203)</f>
        <v>13.13</v>
      </c>
      <c r="B525" s="142" t="str">
        <f>ORÇAMENTO!B203</f>
        <v>SINAPI 100874</v>
      </c>
      <c r="C525" s="22" t="str">
        <f>ORÇAMENTO!C203</f>
        <v>PUXADOR PARA PCD, FIXADO NA PORTA - FORNECIMENTO E INSTALAÇÃO. AF_01/2020</v>
      </c>
      <c r="D525" s="21" t="str">
        <f>ORÇAMENTO!D203</f>
        <v>UN</v>
      </c>
      <c r="E525" s="175"/>
      <c r="F525" s="176">
        <f>ORÇAMENTO!E203</f>
        <v>4</v>
      </c>
    </row>
    <row r="526" spans="1:6" ht="15.75">
      <c r="A526" s="174" t="e">
        <f>IF(ORÇAMENTO!#REF!="","",ORÇAMENTO!#REF!)</f>
        <v>#REF!</v>
      </c>
      <c r="B526" s="142" t="e">
        <f>ORÇAMENTO!#REF!</f>
        <v>#REF!</v>
      </c>
      <c r="C526" s="22" t="e">
        <f>ORÇAMENTO!#REF!</f>
        <v>#REF!</v>
      </c>
      <c r="D526" s="21" t="e">
        <f>ORÇAMENTO!#REF!</f>
        <v>#REF!</v>
      </c>
      <c r="E526" s="175"/>
      <c r="F526" s="176" t="e">
        <f>ORÇAMENTO!#REF!</f>
        <v>#REF!</v>
      </c>
    </row>
    <row r="527" spans="1:6" ht="5.0999999999999996" customHeight="1">
      <c r="A527" s="48"/>
      <c r="B527" s="49"/>
      <c r="C527" s="50"/>
      <c r="D527" s="49"/>
      <c r="E527" s="51"/>
      <c r="F527" s="52"/>
    </row>
    <row r="528" spans="1:6" ht="5.0999999999999996" customHeight="1">
      <c r="A528" s="66"/>
      <c r="B528" s="46"/>
      <c r="C528" s="47"/>
      <c r="D528" s="46"/>
      <c r="E528" s="11"/>
      <c r="F528" s="67"/>
    </row>
    <row r="529" spans="1:6" ht="15.75">
      <c r="A529" s="168">
        <f>ORÇAMENTO!A206</f>
        <v>14</v>
      </c>
      <c r="B529" s="169"/>
      <c r="C529" s="170" t="str">
        <f>ORÇAMENTO!C206</f>
        <v>INSTALAÇÕES HIDROSSANITÁRIAS</v>
      </c>
      <c r="D529" s="171"/>
      <c r="E529" s="172"/>
      <c r="F529" s="173"/>
    </row>
    <row r="530" spans="1:6" s="72" customFormat="1" ht="15.75">
      <c r="A530" s="20" t="str">
        <f>IF(ORÇAMENTO!A207="","",ORÇAMENTO!A207)</f>
        <v>14.1</v>
      </c>
      <c r="B530" s="107"/>
      <c r="C530" s="26" t="str">
        <f>ORÇAMENTO!C207</f>
        <v>ÁGUA FRIA</v>
      </c>
      <c r="D530" s="180"/>
      <c r="E530" s="181"/>
      <c r="F530" s="182"/>
    </row>
    <row r="531" spans="1:6" ht="15.75">
      <c r="A531" s="174" t="e">
        <f>IF(ORÇAMENTO!#REF!="","",ORÇAMENTO!#REF!)</f>
        <v>#REF!</v>
      </c>
      <c r="B531" s="142" t="e">
        <f>ORÇAMENTO!#REF!</f>
        <v>#REF!</v>
      </c>
      <c r="C531" s="22" t="e">
        <f>ORÇAMENTO!#REF!</f>
        <v>#REF!</v>
      </c>
      <c r="D531" s="21" t="e">
        <f>ORÇAMENTO!#REF!</f>
        <v>#REF!</v>
      </c>
      <c r="E531" s="175"/>
      <c r="F531" s="176" t="e">
        <f>ORÇAMENTO!#REF!</f>
        <v>#REF!</v>
      </c>
    </row>
    <row r="532" spans="1:6" ht="63">
      <c r="A532" s="174" t="str">
        <f>IF(ORÇAMENTO!A208="","",ORÇAMENTO!A208)</f>
        <v>14.1.1</v>
      </c>
      <c r="B532" s="142" t="str">
        <f>ORÇAMENTO!B208</f>
        <v>ED-15205</v>
      </c>
      <c r="C532" s="22" t="str">
        <f>ORÇAMENTO!C208</f>
        <v>KIT CAVALETE PARA MEDIÇÃO DE ÁGUA, EMBUTIDO EM ALVENARIA, EM AÇO GALVANIZADO DN 25MM (3/4") - PADRÃO CONCESSIONÁRIA LOCAL, EXCLUSIVE HIDRÔMETRO</v>
      </c>
      <c r="D532" s="21" t="str">
        <f>ORÇAMENTO!D208</f>
        <v>UN</v>
      </c>
      <c r="E532" s="175"/>
      <c r="F532" s="176">
        <f>ORÇAMENTO!E208</f>
        <v>1</v>
      </c>
    </row>
    <row r="533" spans="1:6" ht="15.75">
      <c r="A533" s="174" t="e">
        <f>IF(ORÇAMENTO!#REF!="","",ORÇAMENTO!#REF!)</f>
        <v>#REF!</v>
      </c>
      <c r="B533" s="142" t="e">
        <f>ORÇAMENTO!#REF!</f>
        <v>#REF!</v>
      </c>
      <c r="C533" s="22" t="e">
        <f>ORÇAMENTO!#REF!</f>
        <v>#REF!</v>
      </c>
      <c r="D533" s="21" t="e">
        <f>ORÇAMENTO!#REF!</f>
        <v>#REF!</v>
      </c>
      <c r="E533" s="175"/>
      <c r="F533" s="176" t="e">
        <f>ORÇAMENTO!#REF!</f>
        <v>#REF!</v>
      </c>
    </row>
    <row r="534" spans="1:6" ht="15.75">
      <c r="A534" s="174" t="e">
        <f>IF(ORÇAMENTO!#REF!="","",ORÇAMENTO!#REF!)</f>
        <v>#REF!</v>
      </c>
      <c r="B534" s="142" t="e">
        <f>ORÇAMENTO!#REF!</f>
        <v>#REF!</v>
      </c>
      <c r="C534" s="22" t="e">
        <f>ORÇAMENTO!#REF!</f>
        <v>#REF!</v>
      </c>
      <c r="D534" s="21" t="e">
        <f>ORÇAMENTO!#REF!</f>
        <v>#REF!</v>
      </c>
      <c r="E534" s="175"/>
      <c r="F534" s="176" t="e">
        <f>ORÇAMENTO!#REF!</f>
        <v>#REF!</v>
      </c>
    </row>
    <row r="535" spans="1:6" ht="15.75">
      <c r="A535" s="174" t="e">
        <f>IF(ORÇAMENTO!#REF!="","",ORÇAMENTO!#REF!)</f>
        <v>#REF!</v>
      </c>
      <c r="B535" s="142" t="e">
        <f>ORÇAMENTO!#REF!</f>
        <v>#REF!</v>
      </c>
      <c r="C535" s="22" t="e">
        <f>ORÇAMENTO!#REF!</f>
        <v>#REF!</v>
      </c>
      <c r="D535" s="21" t="e">
        <f>ORÇAMENTO!#REF!</f>
        <v>#REF!</v>
      </c>
      <c r="E535" s="175"/>
      <c r="F535" s="176" t="e">
        <f>ORÇAMENTO!#REF!</f>
        <v>#REF!</v>
      </c>
    </row>
    <row r="536" spans="1:6" ht="15.75">
      <c r="A536" s="174" t="e">
        <f>IF(ORÇAMENTO!#REF!="","",ORÇAMENTO!#REF!)</f>
        <v>#REF!</v>
      </c>
      <c r="B536" s="142" t="e">
        <f>ORÇAMENTO!#REF!</f>
        <v>#REF!</v>
      </c>
      <c r="C536" s="22" t="e">
        <f>ORÇAMENTO!#REF!</f>
        <v>#REF!</v>
      </c>
      <c r="D536" s="21" t="e">
        <f>ORÇAMENTO!#REF!</f>
        <v>#REF!</v>
      </c>
      <c r="E536" s="175"/>
      <c r="F536" s="176" t="e">
        <f>ORÇAMENTO!#REF!</f>
        <v>#REF!</v>
      </c>
    </row>
    <row r="537" spans="1:6" ht="15.75">
      <c r="A537" s="174" t="e">
        <f>IF(ORÇAMENTO!#REF!="","",ORÇAMENTO!#REF!)</f>
        <v>#REF!</v>
      </c>
      <c r="B537" s="142" t="e">
        <f>ORÇAMENTO!#REF!</f>
        <v>#REF!</v>
      </c>
      <c r="C537" s="22" t="e">
        <f>ORÇAMENTO!#REF!</f>
        <v>#REF!</v>
      </c>
      <c r="D537" s="21" t="e">
        <f>ORÇAMENTO!#REF!</f>
        <v>#REF!</v>
      </c>
      <c r="E537" s="175"/>
      <c r="F537" s="176" t="e">
        <f>ORÇAMENTO!#REF!</f>
        <v>#REF!</v>
      </c>
    </row>
    <row r="538" spans="1:6" ht="15.75">
      <c r="A538" s="174" t="e">
        <f>IF(ORÇAMENTO!#REF!="","",ORÇAMENTO!#REF!)</f>
        <v>#REF!</v>
      </c>
      <c r="B538" s="142" t="e">
        <f>ORÇAMENTO!#REF!</f>
        <v>#REF!</v>
      </c>
      <c r="C538" s="22" t="e">
        <f>ORÇAMENTO!#REF!</f>
        <v>#REF!</v>
      </c>
      <c r="D538" s="21" t="e">
        <f>ORÇAMENTO!#REF!</f>
        <v>#REF!</v>
      </c>
      <c r="E538" s="175"/>
      <c r="F538" s="176" t="e">
        <f>ORÇAMENTO!#REF!</f>
        <v>#REF!</v>
      </c>
    </row>
    <row r="539" spans="1:6" ht="15.75">
      <c r="A539" s="174" t="e">
        <f>IF(ORÇAMENTO!#REF!="","",ORÇAMENTO!#REF!)</f>
        <v>#REF!</v>
      </c>
      <c r="B539" s="142" t="e">
        <f>ORÇAMENTO!#REF!</f>
        <v>#REF!</v>
      </c>
      <c r="C539" s="22" t="e">
        <f>ORÇAMENTO!#REF!</f>
        <v>#REF!</v>
      </c>
      <c r="D539" s="21" t="e">
        <f>ORÇAMENTO!#REF!</f>
        <v>#REF!</v>
      </c>
      <c r="E539" s="175"/>
      <c r="F539" s="176" t="e">
        <f>ORÇAMENTO!#REF!</f>
        <v>#REF!</v>
      </c>
    </row>
    <row r="540" spans="1:6" ht="15.75">
      <c r="A540" s="174" t="e">
        <f>IF(ORÇAMENTO!#REF!="","",ORÇAMENTO!#REF!)</f>
        <v>#REF!</v>
      </c>
      <c r="B540" s="142" t="e">
        <f>ORÇAMENTO!#REF!</f>
        <v>#REF!</v>
      </c>
      <c r="C540" s="22" t="e">
        <f>ORÇAMENTO!#REF!</f>
        <v>#REF!</v>
      </c>
      <c r="D540" s="21" t="e">
        <f>ORÇAMENTO!#REF!</f>
        <v>#REF!</v>
      </c>
      <c r="E540" s="175"/>
      <c r="F540" s="176" t="e">
        <f>ORÇAMENTO!#REF!</f>
        <v>#REF!</v>
      </c>
    </row>
    <row r="541" spans="1:6" ht="15.75">
      <c r="A541" s="174" t="e">
        <f>IF(ORÇAMENTO!#REF!="","",ORÇAMENTO!#REF!)</f>
        <v>#REF!</v>
      </c>
      <c r="B541" s="142" t="e">
        <f>ORÇAMENTO!#REF!</f>
        <v>#REF!</v>
      </c>
      <c r="C541" s="22" t="e">
        <f>ORÇAMENTO!#REF!</f>
        <v>#REF!</v>
      </c>
      <c r="D541" s="21" t="e">
        <f>ORÇAMENTO!#REF!</f>
        <v>#REF!</v>
      </c>
      <c r="E541" s="175"/>
      <c r="F541" s="176" t="e">
        <f>ORÇAMENTO!#REF!</f>
        <v>#REF!</v>
      </c>
    </row>
    <row r="542" spans="1:6" ht="47.25">
      <c r="A542" s="174" t="str">
        <f>IF(ORÇAMENTO!A209="","",ORÇAMENTO!A209)</f>
        <v>14.1.2</v>
      </c>
      <c r="B542" s="142" t="str">
        <f>ORÇAMENTO!B209</f>
        <v>ED-50019</v>
      </c>
      <c r="C542" s="22" t="str">
        <f>ORÇAMENTO!C209</f>
        <v>FORNECIMENTO E ASSENTAMENTO DE TUBO PVC RÍGIDO SOLDÁVEL, ÁGUA FRIA, DN 25 MM (3/4") , INCLUSIVE CONEXÕES</v>
      </c>
      <c r="D542" s="21" t="str">
        <f>ORÇAMENTO!D209</f>
        <v>M</v>
      </c>
      <c r="E542" s="175"/>
      <c r="F542" s="176">
        <f>ORÇAMENTO!E209</f>
        <v>250.67</v>
      </c>
    </row>
    <row r="543" spans="1:6" ht="47.25">
      <c r="A543" s="174" t="str">
        <f>IF(ORÇAMENTO!A210="","",ORÇAMENTO!A210)</f>
        <v>14.1.3</v>
      </c>
      <c r="B543" s="142" t="str">
        <f>ORÇAMENTO!B210</f>
        <v>ED-50020</v>
      </c>
      <c r="C543" s="22" t="str">
        <f>ORÇAMENTO!C210</f>
        <v>FORNECIMENTO E ASSENTAMENTO DE TUBO PVC RÍGIDO SOLDÁVEL, ÁGUA FRIA, DN 32 MM (1") , INCLUSIVE CONEXÕES</v>
      </c>
      <c r="D543" s="21" t="str">
        <f>ORÇAMENTO!D210</f>
        <v>M</v>
      </c>
      <c r="E543" s="175"/>
      <c r="F543" s="176">
        <f>ORÇAMENTO!E210</f>
        <v>4.01</v>
      </c>
    </row>
    <row r="544" spans="1:6" ht="15.75">
      <c r="A544" s="174" t="e">
        <f>IF(ORÇAMENTO!#REF!="","",ORÇAMENTO!#REF!)</f>
        <v>#REF!</v>
      </c>
      <c r="B544" s="142" t="e">
        <f>ORÇAMENTO!#REF!</f>
        <v>#REF!</v>
      </c>
      <c r="C544" s="22" t="e">
        <f>ORÇAMENTO!#REF!</f>
        <v>#REF!</v>
      </c>
      <c r="D544" s="21" t="e">
        <f>ORÇAMENTO!#REF!</f>
        <v>#REF!</v>
      </c>
      <c r="E544" s="175"/>
      <c r="F544" s="176" t="e">
        <f>ORÇAMENTO!#REF!</f>
        <v>#REF!</v>
      </c>
    </row>
    <row r="545" spans="1:6" ht="47.25">
      <c r="A545" s="174" t="str">
        <f>IF(ORÇAMENTO!A211="","",ORÇAMENTO!A211)</f>
        <v>14.1.4</v>
      </c>
      <c r="B545" s="142" t="str">
        <f>ORÇAMENTO!B211</f>
        <v>ED-50022</v>
      </c>
      <c r="C545" s="22" t="str">
        <f>ORÇAMENTO!C211</f>
        <v>FORNECIMENTO E ASSENTAMENTO DE TUBO PVC RÍGIDO SOLDÁVEL, ÁGUA FRIA, DN 50 MM (1.1/2"), INCLUSIVE CONEXÕES</v>
      </c>
      <c r="D545" s="21" t="str">
        <f>ORÇAMENTO!D211</f>
        <v>M</v>
      </c>
      <c r="E545" s="175"/>
      <c r="F545" s="176">
        <f>ORÇAMENTO!E211</f>
        <v>83.61</v>
      </c>
    </row>
    <row r="546" spans="1:6" ht="31.5">
      <c r="A546" s="174" t="str">
        <f>IF(ORÇAMENTO!A212="","",ORÇAMENTO!A212)</f>
        <v>14.1.5</v>
      </c>
      <c r="B546" s="142" t="str">
        <f>ORÇAMENTO!B212</f>
        <v>ED-50023</v>
      </c>
      <c r="C546" s="22" t="str">
        <f>ORÇAMENTO!C212</f>
        <v>FORNECIMENTO E ASSENTAMENTO DE TUBO PVC RÍGIDO SOLDÁVEL, ÁGUA FRIA, DN 60 MM (2"), INCLUSIVE CONEXÕES</v>
      </c>
      <c r="D546" s="21" t="str">
        <f>ORÇAMENTO!D212</f>
        <v>M</v>
      </c>
      <c r="E546" s="175"/>
      <c r="F546" s="176">
        <f>ORÇAMENTO!E212</f>
        <v>8.27</v>
      </c>
    </row>
    <row r="547" spans="1:6" ht="47.25">
      <c r="A547" s="174" t="str">
        <f>IF(ORÇAMENTO!A213="","",ORÇAMENTO!A213)</f>
        <v>14.1.6</v>
      </c>
      <c r="B547" s="142" t="str">
        <f>ORÇAMENTO!B213</f>
        <v>ED-50024</v>
      </c>
      <c r="C547" s="22" t="str">
        <f>ORÇAMENTO!C213</f>
        <v>FORNECIMENTO E ASSENTAMENTO DE TUBO PVC RÍGIDO SOLDÁVEL, ÁGUA FRIA, DN 75 MM (2.1/2"), INCLUSIVE CONEXÕES</v>
      </c>
      <c r="D547" s="21" t="str">
        <f>ORÇAMENTO!D213</f>
        <v>M</v>
      </c>
      <c r="E547" s="175"/>
      <c r="F547" s="176">
        <f>ORÇAMENTO!E213</f>
        <v>1.3</v>
      </c>
    </row>
    <row r="548" spans="1:6" ht="15.75">
      <c r="A548" s="174" t="e">
        <f>IF(ORÇAMENTO!#REF!="","",ORÇAMENTO!#REF!)</f>
        <v>#REF!</v>
      </c>
      <c r="B548" s="142" t="e">
        <f>ORÇAMENTO!#REF!</f>
        <v>#REF!</v>
      </c>
      <c r="C548" s="22" t="e">
        <f>ORÇAMENTO!#REF!</f>
        <v>#REF!</v>
      </c>
      <c r="D548" s="21" t="e">
        <f>ORÇAMENTO!#REF!</f>
        <v>#REF!</v>
      </c>
      <c r="E548" s="175"/>
      <c r="F548" s="176" t="e">
        <f>ORÇAMENTO!#REF!</f>
        <v>#REF!</v>
      </c>
    </row>
    <row r="549" spans="1:6" ht="47.25">
      <c r="A549" s="174" t="str">
        <f>IF(ORÇAMENTO!A214="","",ORÇAMENTO!A214)</f>
        <v>14.1.7</v>
      </c>
      <c r="B549" s="142" t="str">
        <f>ORÇAMENTO!B214</f>
        <v>ED-50026</v>
      </c>
      <c r="C549" s="22" t="str">
        <f>ORÇAMENTO!C214</f>
        <v>FORNECIMENTO E ASSENTAMENTO DE TUBO PVC RÍGIDO SOLDÁVEL, ÁGUA FRIA, DN 110 MM (4"), INCLUSIVE CONEXÕES</v>
      </c>
      <c r="D549" s="21" t="str">
        <f>ORÇAMENTO!D214</f>
        <v>M</v>
      </c>
      <c r="E549" s="175"/>
      <c r="F549" s="176">
        <f>ORÇAMENTO!E214</f>
        <v>10.37</v>
      </c>
    </row>
    <row r="550" spans="1:6" ht="15.75">
      <c r="A550" s="174" t="e">
        <f>IF(ORÇAMENTO!#REF!="","",ORÇAMENTO!#REF!)</f>
        <v>#REF!</v>
      </c>
      <c r="B550" s="142" t="e">
        <f>ORÇAMENTO!#REF!</f>
        <v>#REF!</v>
      </c>
      <c r="C550" s="22" t="e">
        <f>ORÇAMENTO!#REF!</f>
        <v>#REF!</v>
      </c>
      <c r="D550" s="21" t="e">
        <f>ORÇAMENTO!#REF!</f>
        <v>#REF!</v>
      </c>
      <c r="E550" s="175"/>
      <c r="F550" s="176" t="e">
        <f>ORÇAMENTO!#REF!</f>
        <v>#REF!</v>
      </c>
    </row>
    <row r="551" spans="1:6" ht="15.75">
      <c r="A551" s="174" t="e">
        <f>IF(ORÇAMENTO!#REF!="","",ORÇAMENTO!#REF!)</f>
        <v>#REF!</v>
      </c>
      <c r="B551" s="142" t="e">
        <f>ORÇAMENTO!#REF!</f>
        <v>#REF!</v>
      </c>
      <c r="C551" s="22" t="e">
        <f>ORÇAMENTO!#REF!</f>
        <v>#REF!</v>
      </c>
      <c r="D551" s="21" t="e">
        <f>ORÇAMENTO!#REF!</f>
        <v>#REF!</v>
      </c>
      <c r="E551" s="175"/>
      <c r="F551" s="176" t="e">
        <f>ORÇAMENTO!#REF!</f>
        <v>#REF!</v>
      </c>
    </row>
    <row r="552" spans="1:6" ht="15.75">
      <c r="A552" s="174" t="e">
        <f>IF(ORÇAMENTO!#REF!="","",ORÇAMENTO!#REF!)</f>
        <v>#REF!</v>
      </c>
      <c r="B552" s="142" t="e">
        <f>ORÇAMENTO!#REF!</f>
        <v>#REF!</v>
      </c>
      <c r="C552" s="22" t="e">
        <f>ORÇAMENTO!#REF!</f>
        <v>#REF!</v>
      </c>
      <c r="D552" s="21" t="e">
        <f>ORÇAMENTO!#REF!</f>
        <v>#REF!</v>
      </c>
      <c r="E552" s="175"/>
      <c r="F552" s="176" t="e">
        <f>ORÇAMENTO!#REF!</f>
        <v>#REF!</v>
      </c>
    </row>
    <row r="553" spans="1:6" ht="15.75">
      <c r="A553" s="174" t="e">
        <f>IF(ORÇAMENTO!#REF!="","",ORÇAMENTO!#REF!)</f>
        <v>#REF!</v>
      </c>
      <c r="B553" s="142" t="e">
        <f>ORÇAMENTO!#REF!</f>
        <v>#REF!</v>
      </c>
      <c r="C553" s="22" t="e">
        <f>ORÇAMENTO!#REF!</f>
        <v>#REF!</v>
      </c>
      <c r="D553" s="21" t="e">
        <f>ORÇAMENTO!#REF!</f>
        <v>#REF!</v>
      </c>
      <c r="E553" s="175"/>
      <c r="F553" s="176" t="e">
        <f>ORÇAMENTO!#REF!</f>
        <v>#REF!</v>
      </c>
    </row>
    <row r="554" spans="1:6" ht="15.75">
      <c r="A554" s="174" t="e">
        <f>IF(ORÇAMENTO!#REF!="","",ORÇAMENTO!#REF!)</f>
        <v>#REF!</v>
      </c>
      <c r="B554" s="142" t="e">
        <f>ORÇAMENTO!#REF!</f>
        <v>#REF!</v>
      </c>
      <c r="C554" s="22" t="e">
        <f>ORÇAMENTO!#REF!</f>
        <v>#REF!</v>
      </c>
      <c r="D554" s="21" t="e">
        <f>ORÇAMENTO!#REF!</f>
        <v>#REF!</v>
      </c>
      <c r="E554" s="175"/>
      <c r="F554" s="176" t="e">
        <f>ORÇAMENTO!#REF!</f>
        <v>#REF!</v>
      </c>
    </row>
    <row r="555" spans="1:6" ht="15.75">
      <c r="A555" s="174" t="e">
        <f>IF(ORÇAMENTO!#REF!="","",ORÇAMENTO!#REF!)</f>
        <v>#REF!</v>
      </c>
      <c r="B555" s="142" t="e">
        <f>ORÇAMENTO!#REF!</f>
        <v>#REF!</v>
      </c>
      <c r="C555" s="22" t="e">
        <f>ORÇAMENTO!#REF!</f>
        <v>#REF!</v>
      </c>
      <c r="D555" s="21" t="e">
        <f>ORÇAMENTO!#REF!</f>
        <v>#REF!</v>
      </c>
      <c r="E555" s="175"/>
      <c r="F555" s="176" t="e">
        <f>ORÇAMENTO!#REF!</f>
        <v>#REF!</v>
      </c>
    </row>
    <row r="556" spans="1:6" ht="15.75">
      <c r="A556" s="174" t="e">
        <f>IF(ORÇAMENTO!#REF!="","",ORÇAMENTO!#REF!)</f>
        <v>#REF!</v>
      </c>
      <c r="B556" s="142" t="e">
        <f>ORÇAMENTO!#REF!</f>
        <v>#REF!</v>
      </c>
      <c r="C556" s="22" t="e">
        <f>ORÇAMENTO!#REF!</f>
        <v>#REF!</v>
      </c>
      <c r="D556" s="21" t="e">
        <f>ORÇAMENTO!#REF!</f>
        <v>#REF!</v>
      </c>
      <c r="E556" s="175"/>
      <c r="F556" s="176" t="e">
        <f>ORÇAMENTO!#REF!</f>
        <v>#REF!</v>
      </c>
    </row>
    <row r="557" spans="1:6" ht="15.75">
      <c r="A557" s="174" t="e">
        <f>IF(ORÇAMENTO!#REF!="","",ORÇAMENTO!#REF!)</f>
        <v>#REF!</v>
      </c>
      <c r="B557" s="142" t="e">
        <f>ORÇAMENTO!#REF!</f>
        <v>#REF!</v>
      </c>
      <c r="C557" s="22" t="e">
        <f>ORÇAMENTO!#REF!</f>
        <v>#REF!</v>
      </c>
      <c r="D557" s="21" t="e">
        <f>ORÇAMENTO!#REF!</f>
        <v>#REF!</v>
      </c>
      <c r="E557" s="175"/>
      <c r="F557" s="176" t="e">
        <f>ORÇAMENTO!#REF!</f>
        <v>#REF!</v>
      </c>
    </row>
    <row r="558" spans="1:6" ht="15.75">
      <c r="A558" s="174" t="e">
        <f>IF(ORÇAMENTO!#REF!="","",ORÇAMENTO!#REF!)</f>
        <v>#REF!</v>
      </c>
      <c r="B558" s="142" t="e">
        <f>ORÇAMENTO!#REF!</f>
        <v>#REF!</v>
      </c>
      <c r="C558" s="22" t="e">
        <f>ORÇAMENTO!#REF!</f>
        <v>#REF!</v>
      </c>
      <c r="D558" s="21" t="e">
        <f>ORÇAMENTO!#REF!</f>
        <v>#REF!</v>
      </c>
      <c r="E558" s="175"/>
      <c r="F558" s="176" t="e">
        <f>ORÇAMENTO!#REF!</f>
        <v>#REF!</v>
      </c>
    </row>
    <row r="559" spans="1:6" ht="15.75">
      <c r="A559" s="174" t="e">
        <f>IF(ORÇAMENTO!#REF!="","",ORÇAMENTO!#REF!)</f>
        <v>#REF!</v>
      </c>
      <c r="B559" s="142" t="e">
        <f>ORÇAMENTO!#REF!</f>
        <v>#REF!</v>
      </c>
      <c r="C559" s="22" t="e">
        <f>ORÇAMENTO!#REF!</f>
        <v>#REF!</v>
      </c>
      <c r="D559" s="21" t="e">
        <f>ORÇAMENTO!#REF!</f>
        <v>#REF!</v>
      </c>
      <c r="E559" s="175"/>
      <c r="F559" s="176" t="e">
        <f>ORÇAMENTO!#REF!</f>
        <v>#REF!</v>
      </c>
    </row>
    <row r="560" spans="1:6" ht="15.75">
      <c r="A560" s="174" t="e">
        <f>IF(ORÇAMENTO!#REF!="","",ORÇAMENTO!#REF!)</f>
        <v>#REF!</v>
      </c>
      <c r="B560" s="142" t="e">
        <f>ORÇAMENTO!#REF!</f>
        <v>#REF!</v>
      </c>
      <c r="C560" s="22" t="e">
        <f>ORÇAMENTO!#REF!</f>
        <v>#REF!</v>
      </c>
      <c r="D560" s="21" t="e">
        <f>ORÇAMENTO!#REF!</f>
        <v>#REF!</v>
      </c>
      <c r="E560" s="175"/>
      <c r="F560" s="176" t="e">
        <f>ORÇAMENTO!#REF!</f>
        <v>#REF!</v>
      </c>
    </row>
    <row r="561" spans="1:6" ht="15.75">
      <c r="A561" s="174" t="e">
        <f>IF(ORÇAMENTO!#REF!="","",ORÇAMENTO!#REF!)</f>
        <v>#REF!</v>
      </c>
      <c r="B561" s="142" t="e">
        <f>ORÇAMENTO!#REF!</f>
        <v>#REF!</v>
      </c>
      <c r="C561" s="22" t="e">
        <f>ORÇAMENTO!#REF!</f>
        <v>#REF!</v>
      </c>
      <c r="D561" s="21" t="e">
        <f>ORÇAMENTO!#REF!</f>
        <v>#REF!</v>
      </c>
      <c r="E561" s="175"/>
      <c r="F561" s="176" t="e">
        <f>ORÇAMENTO!#REF!</f>
        <v>#REF!</v>
      </c>
    </row>
    <row r="562" spans="1:6" ht="15.75">
      <c r="A562" s="174" t="e">
        <f>IF(ORÇAMENTO!#REF!="","",ORÇAMENTO!#REF!)</f>
        <v>#REF!</v>
      </c>
      <c r="B562" s="142" t="e">
        <f>ORÇAMENTO!#REF!</f>
        <v>#REF!</v>
      </c>
      <c r="C562" s="22" t="e">
        <f>ORÇAMENTO!#REF!</f>
        <v>#REF!</v>
      </c>
      <c r="D562" s="21" t="e">
        <f>ORÇAMENTO!#REF!</f>
        <v>#REF!</v>
      </c>
      <c r="E562" s="175"/>
      <c r="F562" s="176" t="e">
        <f>ORÇAMENTO!#REF!</f>
        <v>#REF!</v>
      </c>
    </row>
    <row r="563" spans="1:6" ht="15.75">
      <c r="A563" s="174" t="e">
        <f>IF(ORÇAMENTO!#REF!="","",ORÇAMENTO!#REF!)</f>
        <v>#REF!</v>
      </c>
      <c r="B563" s="142" t="e">
        <f>ORÇAMENTO!#REF!</f>
        <v>#REF!</v>
      </c>
      <c r="C563" s="22" t="e">
        <f>ORÇAMENTO!#REF!</f>
        <v>#REF!</v>
      </c>
      <c r="D563" s="21" t="e">
        <f>ORÇAMENTO!#REF!</f>
        <v>#REF!</v>
      </c>
      <c r="E563" s="175"/>
      <c r="F563" s="176" t="e">
        <f>ORÇAMENTO!#REF!</f>
        <v>#REF!</v>
      </c>
    </row>
    <row r="564" spans="1:6" ht="15.75">
      <c r="A564" s="174" t="e">
        <f>IF(ORÇAMENTO!#REF!="","",ORÇAMENTO!#REF!)</f>
        <v>#REF!</v>
      </c>
      <c r="B564" s="142" t="e">
        <f>ORÇAMENTO!#REF!</f>
        <v>#REF!</v>
      </c>
      <c r="C564" s="22" t="e">
        <f>ORÇAMENTO!#REF!</f>
        <v>#REF!</v>
      </c>
      <c r="D564" s="21" t="e">
        <f>ORÇAMENTO!#REF!</f>
        <v>#REF!</v>
      </c>
      <c r="E564" s="175"/>
      <c r="F564" s="176" t="e">
        <f>ORÇAMENTO!#REF!</f>
        <v>#REF!</v>
      </c>
    </row>
    <row r="565" spans="1:6" ht="15.75">
      <c r="A565" s="174" t="e">
        <f>IF(ORÇAMENTO!#REF!="","",ORÇAMENTO!#REF!)</f>
        <v>#REF!</v>
      </c>
      <c r="B565" s="142" t="e">
        <f>ORÇAMENTO!#REF!</f>
        <v>#REF!</v>
      </c>
      <c r="C565" s="22" t="e">
        <f>ORÇAMENTO!#REF!</f>
        <v>#REF!</v>
      </c>
      <c r="D565" s="21" t="e">
        <f>ORÇAMENTO!#REF!</f>
        <v>#REF!</v>
      </c>
      <c r="E565" s="175"/>
      <c r="F565" s="176" t="e">
        <f>ORÇAMENTO!#REF!</f>
        <v>#REF!</v>
      </c>
    </row>
    <row r="566" spans="1:6" ht="15.75">
      <c r="A566" s="174" t="e">
        <f>IF(ORÇAMENTO!#REF!="","",ORÇAMENTO!#REF!)</f>
        <v>#REF!</v>
      </c>
      <c r="B566" s="142" t="e">
        <f>ORÇAMENTO!#REF!</f>
        <v>#REF!</v>
      </c>
      <c r="C566" s="22" t="e">
        <f>ORÇAMENTO!#REF!</f>
        <v>#REF!</v>
      </c>
      <c r="D566" s="21" t="e">
        <f>ORÇAMENTO!#REF!</f>
        <v>#REF!</v>
      </c>
      <c r="E566" s="175"/>
      <c r="F566" s="176" t="e">
        <f>ORÇAMENTO!#REF!</f>
        <v>#REF!</v>
      </c>
    </row>
    <row r="567" spans="1:6" ht="15.75">
      <c r="A567" s="174" t="e">
        <f>IF(ORÇAMENTO!#REF!="","",ORÇAMENTO!#REF!)</f>
        <v>#REF!</v>
      </c>
      <c r="B567" s="142" t="e">
        <f>ORÇAMENTO!#REF!</f>
        <v>#REF!</v>
      </c>
      <c r="C567" s="22" t="e">
        <f>ORÇAMENTO!#REF!</f>
        <v>#REF!</v>
      </c>
      <c r="D567" s="21" t="e">
        <f>ORÇAMENTO!#REF!</f>
        <v>#REF!</v>
      </c>
      <c r="E567" s="175"/>
      <c r="F567" s="176" t="e">
        <f>ORÇAMENTO!#REF!</f>
        <v>#REF!</v>
      </c>
    </row>
    <row r="568" spans="1:6" ht="15.75">
      <c r="A568" s="174" t="e">
        <f>IF(ORÇAMENTO!#REF!="","",ORÇAMENTO!#REF!)</f>
        <v>#REF!</v>
      </c>
      <c r="B568" s="142" t="e">
        <f>ORÇAMENTO!#REF!</f>
        <v>#REF!</v>
      </c>
      <c r="C568" s="22" t="e">
        <f>ORÇAMENTO!#REF!</f>
        <v>#REF!</v>
      </c>
      <c r="D568" s="21" t="e">
        <f>ORÇAMENTO!#REF!</f>
        <v>#REF!</v>
      </c>
      <c r="E568" s="175"/>
      <c r="F568" s="176" t="e">
        <f>ORÇAMENTO!#REF!</f>
        <v>#REF!</v>
      </c>
    </row>
    <row r="569" spans="1:6" ht="15.75">
      <c r="A569" s="174" t="e">
        <f>IF(ORÇAMENTO!#REF!="","",ORÇAMENTO!#REF!)</f>
        <v>#REF!</v>
      </c>
      <c r="B569" s="142" t="e">
        <f>ORÇAMENTO!#REF!</f>
        <v>#REF!</v>
      </c>
      <c r="C569" s="22" t="e">
        <f>ORÇAMENTO!#REF!</f>
        <v>#REF!</v>
      </c>
      <c r="D569" s="21" t="e">
        <f>ORÇAMENTO!#REF!</f>
        <v>#REF!</v>
      </c>
      <c r="E569" s="175"/>
      <c r="F569" s="176" t="e">
        <f>ORÇAMENTO!#REF!</f>
        <v>#REF!</v>
      </c>
    </row>
    <row r="570" spans="1:6" ht="5.0999999999999996" customHeight="1">
      <c r="A570" s="48"/>
      <c r="B570" s="49"/>
      <c r="C570" s="50"/>
      <c r="D570" s="49"/>
      <c r="E570" s="51"/>
      <c r="F570" s="52"/>
    </row>
    <row r="571" spans="1:6" ht="5.0999999999999996" customHeight="1">
      <c r="A571" s="58"/>
      <c r="B571" s="59"/>
      <c r="C571" s="60"/>
      <c r="D571" s="59"/>
      <c r="E571" s="61"/>
      <c r="F571" s="62"/>
    </row>
    <row r="572" spans="1:6" ht="15.75">
      <c r="A572" s="20" t="str">
        <f>IF(ORÇAMENTO!A217="","",ORÇAMENTO!A217)</f>
        <v>14.2</v>
      </c>
      <c r="B572" s="107"/>
      <c r="C572" s="26" t="str">
        <f>ORÇAMENTO!C217</f>
        <v>ÁGUA PLUVIAL</v>
      </c>
      <c r="D572" s="180"/>
      <c r="E572" s="181"/>
      <c r="F572" s="182"/>
    </row>
    <row r="573" spans="1:6" ht="15.75">
      <c r="A573" s="174" t="e">
        <f>IF(ORÇAMENTO!#REF!="","",ORÇAMENTO!#REF!)</f>
        <v>#REF!</v>
      </c>
      <c r="B573" s="142" t="e">
        <f>ORÇAMENTO!#REF!</f>
        <v>#REF!</v>
      </c>
      <c r="C573" s="22" t="e">
        <f>ORÇAMENTO!#REF!</f>
        <v>#REF!</v>
      </c>
      <c r="D573" s="21" t="e">
        <f>ORÇAMENTO!#REF!</f>
        <v>#REF!</v>
      </c>
      <c r="E573" s="175"/>
      <c r="F573" s="176" t="e">
        <f>ORÇAMENTO!#REF!</f>
        <v>#REF!</v>
      </c>
    </row>
    <row r="574" spans="1:6" ht="47.25">
      <c r="A574" s="174" t="str">
        <f>IF(ORÇAMENTO!A218="","",ORÇAMENTO!A218)</f>
        <v>14.2.1</v>
      </c>
      <c r="B574" s="142" t="str">
        <f>ORÇAMENTO!B218</f>
        <v>ED-48668</v>
      </c>
      <c r="C574" s="22" t="str">
        <f>ORÇAMENTO!C218</f>
        <v>FORNECIMENTO E ASSENTAMENTO DE TUBO PVC RÍGIDO, DRENAGEM/PLUVIAL, PBV - SÉRIE NORMAL, DN 75 MM (3"), INCLUSIVE CONEXÕES</v>
      </c>
      <c r="D574" s="21" t="str">
        <f>ORÇAMENTO!D218</f>
        <v>M</v>
      </c>
      <c r="E574" s="175"/>
      <c r="F574" s="176">
        <f>ORÇAMENTO!E218</f>
        <v>142.56</v>
      </c>
    </row>
    <row r="575" spans="1:6" ht="47.25">
      <c r="A575" s="174" t="str">
        <f>IF(ORÇAMENTO!A219="","",ORÇAMENTO!A219)</f>
        <v>14.2.2</v>
      </c>
      <c r="B575" s="142" t="str">
        <f>ORÇAMENTO!B219</f>
        <v>ED-48669</v>
      </c>
      <c r="C575" s="22" t="str">
        <f>ORÇAMENTO!C219</f>
        <v>FORNECIMENTO E ASSENTAMENTO DE TUBO PVC RÍGIDO, DRENAGEM/PLUVIAL, PBV - SÉRIE NORMAL, DN 100 MM (4"), INCLUSIVE CONEXÕES</v>
      </c>
      <c r="D575" s="21" t="str">
        <f>ORÇAMENTO!D219</f>
        <v>M</v>
      </c>
      <c r="E575" s="175"/>
      <c r="F575" s="176">
        <f>ORÇAMENTO!E219</f>
        <v>268.85000000000002</v>
      </c>
    </row>
    <row r="576" spans="1:6" ht="47.25">
      <c r="A576" s="174" t="str">
        <f>IF(ORÇAMENTO!A220="","",ORÇAMENTO!A220)</f>
        <v>14.2.3</v>
      </c>
      <c r="B576" s="142" t="str">
        <f>ORÇAMENTO!B220</f>
        <v>ED-48670</v>
      </c>
      <c r="C576" s="22" t="str">
        <f>ORÇAMENTO!C220</f>
        <v>FORNECIMENTO E ASSENTAMENTO DE TUBO PVC RÍGIDO, DRENAGEM/PLUVIAL, PBV - SÉRIE NORMAL, DN 150 MM (6"), INCLUSIVE CONEXÕES</v>
      </c>
      <c r="D576" s="21" t="str">
        <f>ORÇAMENTO!D220</f>
        <v>M</v>
      </c>
      <c r="E576" s="175"/>
      <c r="F576" s="176">
        <f>ORÇAMENTO!E220</f>
        <v>90.28</v>
      </c>
    </row>
    <row r="577" spans="1:6" ht="15.75">
      <c r="A577" s="174" t="e">
        <f>IF(ORÇAMENTO!#REF!="","",ORÇAMENTO!#REF!)</f>
        <v>#REF!</v>
      </c>
      <c r="B577" s="142" t="e">
        <f>ORÇAMENTO!#REF!</f>
        <v>#REF!</v>
      </c>
      <c r="C577" s="22" t="e">
        <f>ORÇAMENTO!#REF!</f>
        <v>#REF!</v>
      </c>
      <c r="D577" s="21" t="e">
        <f>ORÇAMENTO!#REF!</f>
        <v>#REF!</v>
      </c>
      <c r="E577" s="175"/>
      <c r="F577" s="176" t="e">
        <f>ORÇAMENTO!#REF!</f>
        <v>#REF!</v>
      </c>
    </row>
    <row r="578" spans="1:6" ht="15.75">
      <c r="A578" s="174" t="e">
        <f>IF(ORÇAMENTO!#REF!="","",ORÇAMENTO!#REF!)</f>
        <v>#REF!</v>
      </c>
      <c r="B578" s="142" t="e">
        <f>ORÇAMENTO!#REF!</f>
        <v>#REF!</v>
      </c>
      <c r="C578" s="22" t="e">
        <f>ORÇAMENTO!#REF!</f>
        <v>#REF!</v>
      </c>
      <c r="D578" s="21" t="e">
        <f>ORÇAMENTO!#REF!</f>
        <v>#REF!</v>
      </c>
      <c r="E578" s="175"/>
      <c r="F578" s="176" t="e">
        <f>ORÇAMENTO!#REF!</f>
        <v>#REF!</v>
      </c>
    </row>
    <row r="579" spans="1:6" ht="15.75">
      <c r="A579" s="174" t="e">
        <f>IF(ORÇAMENTO!#REF!="","",ORÇAMENTO!#REF!)</f>
        <v>#REF!</v>
      </c>
      <c r="B579" s="142" t="e">
        <f>ORÇAMENTO!#REF!</f>
        <v>#REF!</v>
      </c>
      <c r="C579" s="22" t="e">
        <f>ORÇAMENTO!#REF!</f>
        <v>#REF!</v>
      </c>
      <c r="D579" s="21" t="e">
        <f>ORÇAMENTO!#REF!</f>
        <v>#REF!</v>
      </c>
      <c r="E579" s="175"/>
      <c r="F579" s="176" t="e">
        <f>ORÇAMENTO!#REF!</f>
        <v>#REF!</v>
      </c>
    </row>
    <row r="580" spans="1:6" ht="15.75">
      <c r="A580" s="174" t="e">
        <f>IF(ORÇAMENTO!#REF!="","",ORÇAMENTO!#REF!)</f>
        <v>#REF!</v>
      </c>
      <c r="B580" s="142" t="e">
        <f>ORÇAMENTO!#REF!</f>
        <v>#REF!</v>
      </c>
      <c r="C580" s="22" t="e">
        <f>ORÇAMENTO!#REF!</f>
        <v>#REF!</v>
      </c>
      <c r="D580" s="21" t="e">
        <f>ORÇAMENTO!#REF!</f>
        <v>#REF!</v>
      </c>
      <c r="E580" s="175"/>
      <c r="F580" s="176" t="e">
        <f>ORÇAMENTO!#REF!</f>
        <v>#REF!</v>
      </c>
    </row>
    <row r="581" spans="1:6" ht="15.75">
      <c r="A581" s="174" t="e">
        <f>IF(ORÇAMENTO!#REF!="","",ORÇAMENTO!#REF!)</f>
        <v>#REF!</v>
      </c>
      <c r="B581" s="142" t="e">
        <f>ORÇAMENTO!#REF!</f>
        <v>#REF!</v>
      </c>
      <c r="C581" s="22" t="e">
        <f>ORÇAMENTO!#REF!</f>
        <v>#REF!</v>
      </c>
      <c r="D581" s="21" t="e">
        <f>ORÇAMENTO!#REF!</f>
        <v>#REF!</v>
      </c>
      <c r="E581" s="175"/>
      <c r="F581" s="176" t="e">
        <f>ORÇAMENTO!#REF!</f>
        <v>#REF!</v>
      </c>
    </row>
    <row r="582" spans="1:6" ht="15.75">
      <c r="A582" s="174" t="e">
        <f>IF(ORÇAMENTO!#REF!="","",ORÇAMENTO!#REF!)</f>
        <v>#REF!</v>
      </c>
      <c r="B582" s="142" t="e">
        <f>ORÇAMENTO!#REF!</f>
        <v>#REF!</v>
      </c>
      <c r="C582" s="22" t="e">
        <f>ORÇAMENTO!#REF!</f>
        <v>#REF!</v>
      </c>
      <c r="D582" s="21" t="e">
        <f>ORÇAMENTO!#REF!</f>
        <v>#REF!</v>
      </c>
      <c r="E582" s="175"/>
      <c r="F582" s="176" t="e">
        <f>ORÇAMENTO!#REF!</f>
        <v>#REF!</v>
      </c>
    </row>
    <row r="583" spans="1:6" ht="15.75">
      <c r="A583" s="174" t="e">
        <f>IF(ORÇAMENTO!#REF!="","",ORÇAMENTO!#REF!)</f>
        <v>#REF!</v>
      </c>
      <c r="B583" s="142" t="e">
        <f>ORÇAMENTO!#REF!</f>
        <v>#REF!</v>
      </c>
      <c r="C583" s="22" t="e">
        <f>ORÇAMENTO!#REF!</f>
        <v>#REF!</v>
      </c>
      <c r="D583" s="21" t="e">
        <f>ORÇAMENTO!#REF!</f>
        <v>#REF!</v>
      </c>
      <c r="E583" s="175"/>
      <c r="F583" s="176" t="e">
        <f>ORÇAMENTO!#REF!</f>
        <v>#REF!</v>
      </c>
    </row>
    <row r="584" spans="1:6" ht="15.75">
      <c r="A584" s="174" t="e">
        <f>IF(ORÇAMENTO!#REF!="","",ORÇAMENTO!#REF!)</f>
        <v>#REF!</v>
      </c>
      <c r="B584" s="142" t="e">
        <f>ORÇAMENTO!#REF!</f>
        <v>#REF!</v>
      </c>
      <c r="C584" s="22" t="e">
        <f>ORÇAMENTO!#REF!</f>
        <v>#REF!</v>
      </c>
      <c r="D584" s="21" t="e">
        <f>ORÇAMENTO!#REF!</f>
        <v>#REF!</v>
      </c>
      <c r="E584" s="175"/>
      <c r="F584" s="176" t="e">
        <f>ORÇAMENTO!#REF!</f>
        <v>#REF!</v>
      </c>
    </row>
    <row r="585" spans="1:6" ht="15.75">
      <c r="A585" s="174" t="e">
        <f>IF(ORÇAMENTO!#REF!="","",ORÇAMENTO!#REF!)</f>
        <v>#REF!</v>
      </c>
      <c r="B585" s="142" t="e">
        <f>ORÇAMENTO!#REF!</f>
        <v>#REF!</v>
      </c>
      <c r="C585" s="22" t="e">
        <f>ORÇAMENTO!#REF!</f>
        <v>#REF!</v>
      </c>
      <c r="D585" s="21" t="e">
        <f>ORÇAMENTO!#REF!</f>
        <v>#REF!</v>
      </c>
      <c r="E585" s="175"/>
      <c r="F585" s="176" t="e">
        <f>ORÇAMENTO!#REF!</f>
        <v>#REF!</v>
      </c>
    </row>
    <row r="586" spans="1:6" ht="15.75">
      <c r="A586" s="174" t="e">
        <f>IF(ORÇAMENTO!#REF!="","",ORÇAMENTO!#REF!)</f>
        <v>#REF!</v>
      </c>
      <c r="B586" s="142" t="e">
        <f>ORÇAMENTO!#REF!</f>
        <v>#REF!</v>
      </c>
      <c r="C586" s="22" t="e">
        <f>ORÇAMENTO!#REF!</f>
        <v>#REF!</v>
      </c>
      <c r="D586" s="21" t="e">
        <f>ORÇAMENTO!#REF!</f>
        <v>#REF!</v>
      </c>
      <c r="E586" s="175"/>
      <c r="F586" s="176" t="e">
        <f>ORÇAMENTO!#REF!</f>
        <v>#REF!</v>
      </c>
    </row>
    <row r="587" spans="1:6" ht="15.75">
      <c r="A587" s="174" t="e">
        <f>IF(ORÇAMENTO!#REF!="","",ORÇAMENTO!#REF!)</f>
        <v>#REF!</v>
      </c>
      <c r="B587" s="142" t="e">
        <f>ORÇAMENTO!#REF!</f>
        <v>#REF!</v>
      </c>
      <c r="C587" s="22" t="e">
        <f>ORÇAMENTO!#REF!</f>
        <v>#REF!</v>
      </c>
      <c r="D587" s="21" t="e">
        <f>ORÇAMENTO!#REF!</f>
        <v>#REF!</v>
      </c>
      <c r="E587" s="175"/>
      <c r="F587" s="176" t="e">
        <f>ORÇAMENTO!#REF!</f>
        <v>#REF!</v>
      </c>
    </row>
    <row r="588" spans="1:6" ht="15.75">
      <c r="A588" s="174" t="e">
        <f>IF(ORÇAMENTO!#REF!="","",ORÇAMENTO!#REF!)</f>
        <v>#REF!</v>
      </c>
      <c r="B588" s="142" t="e">
        <f>ORÇAMENTO!#REF!</f>
        <v>#REF!</v>
      </c>
      <c r="C588" s="22" t="e">
        <f>ORÇAMENTO!#REF!</f>
        <v>#REF!</v>
      </c>
      <c r="D588" s="21" t="e">
        <f>ORÇAMENTO!#REF!</f>
        <v>#REF!</v>
      </c>
      <c r="E588" s="175"/>
      <c r="F588" s="176" t="e">
        <f>ORÇAMENTO!#REF!</f>
        <v>#REF!</v>
      </c>
    </row>
    <row r="589" spans="1:6" ht="15.75">
      <c r="A589" s="174" t="e">
        <f>IF(ORÇAMENTO!#REF!="","",ORÇAMENTO!#REF!)</f>
        <v>#REF!</v>
      </c>
      <c r="B589" s="142" t="e">
        <f>ORÇAMENTO!#REF!</f>
        <v>#REF!</v>
      </c>
      <c r="C589" s="22" t="e">
        <f>ORÇAMENTO!#REF!</f>
        <v>#REF!</v>
      </c>
      <c r="D589" s="21" t="e">
        <f>ORÇAMENTO!#REF!</f>
        <v>#REF!</v>
      </c>
      <c r="E589" s="175"/>
      <c r="F589" s="176" t="e">
        <f>ORÇAMENTO!#REF!</f>
        <v>#REF!</v>
      </c>
    </row>
    <row r="590" spans="1:6" ht="15.75">
      <c r="A590" s="174" t="e">
        <f>IF(ORÇAMENTO!#REF!="","",ORÇAMENTO!#REF!)</f>
        <v>#REF!</v>
      </c>
      <c r="B590" s="142" t="e">
        <f>ORÇAMENTO!#REF!</f>
        <v>#REF!</v>
      </c>
      <c r="C590" s="22" t="e">
        <f>ORÇAMENTO!#REF!</f>
        <v>#REF!</v>
      </c>
      <c r="D590" s="21" t="e">
        <f>ORÇAMENTO!#REF!</f>
        <v>#REF!</v>
      </c>
      <c r="E590" s="175"/>
      <c r="F590" s="176" t="e">
        <f>ORÇAMENTO!#REF!</f>
        <v>#REF!</v>
      </c>
    </row>
    <row r="591" spans="1:6" ht="15.75">
      <c r="A591" s="174" t="e">
        <f>IF(ORÇAMENTO!#REF!="","",ORÇAMENTO!#REF!)</f>
        <v>#REF!</v>
      </c>
      <c r="B591" s="142" t="e">
        <f>ORÇAMENTO!#REF!</f>
        <v>#REF!</v>
      </c>
      <c r="C591" s="22" t="e">
        <f>ORÇAMENTO!#REF!</f>
        <v>#REF!</v>
      </c>
      <c r="D591" s="21" t="e">
        <f>ORÇAMENTO!#REF!</f>
        <v>#REF!</v>
      </c>
      <c r="E591" s="175"/>
      <c r="F591" s="176" t="e">
        <f>ORÇAMENTO!#REF!</f>
        <v>#REF!</v>
      </c>
    </row>
    <row r="592" spans="1:6" ht="15.75">
      <c r="A592" s="174" t="e">
        <f>IF(ORÇAMENTO!#REF!="","",ORÇAMENTO!#REF!)</f>
        <v>#REF!</v>
      </c>
      <c r="B592" s="142" t="e">
        <f>ORÇAMENTO!#REF!</f>
        <v>#REF!</v>
      </c>
      <c r="C592" s="22" t="e">
        <f>ORÇAMENTO!#REF!</f>
        <v>#REF!</v>
      </c>
      <c r="D592" s="21" t="e">
        <f>ORÇAMENTO!#REF!</f>
        <v>#REF!</v>
      </c>
      <c r="E592" s="175"/>
      <c r="F592" s="176" t="e">
        <f>ORÇAMENTO!#REF!</f>
        <v>#REF!</v>
      </c>
    </row>
    <row r="593" spans="1:6" ht="78.75">
      <c r="A593" s="174" t="str">
        <f>IF(ORÇAMENTO!A221="","",ORÇAMENTO!A221)</f>
        <v>14.2.4</v>
      </c>
      <c r="B593" s="142" t="str">
        <f>ORÇAMENTO!B221</f>
        <v>ED-49915</v>
      </c>
      <c r="C593" s="22" t="str">
        <f>ORÇAMENTO!C221</f>
        <v>CAIXA DE DRENAGEM DE INSPEÇÃO/PASSAGEM EM ALVENARIA (60X60X60CM), REVESTIMENTO EM ARGAMASSA COM ADITIVO IMPERMEABILIZANTE, COM TAMPA EM GRELHA, INCLUSIVE ESCAVAÇÃO, REATERRO E TRANSPORTE E RETIRADA DO MATERIAL ESCAVADO (EM CAÇAMBA)</v>
      </c>
      <c r="D593" s="21" t="str">
        <f>ORÇAMENTO!D221</f>
        <v>UN</v>
      </c>
      <c r="E593" s="175"/>
      <c r="F593" s="176">
        <f>ORÇAMENTO!E221</f>
        <v>13</v>
      </c>
    </row>
    <row r="594" spans="1:6" ht="15.75">
      <c r="A594" s="174" t="e">
        <f>IF(ORÇAMENTO!#REF!="","",ORÇAMENTO!#REF!)</f>
        <v>#REF!</v>
      </c>
      <c r="B594" s="142" t="e">
        <f>ORÇAMENTO!#REF!</f>
        <v>#REF!</v>
      </c>
      <c r="C594" s="22" t="e">
        <f>ORÇAMENTO!#REF!</f>
        <v>#REF!</v>
      </c>
      <c r="D594" s="21" t="e">
        <f>ORÇAMENTO!#REF!</f>
        <v>#REF!</v>
      </c>
      <c r="E594" s="175"/>
      <c r="F594" s="176" t="e">
        <f>ORÇAMENTO!#REF!</f>
        <v>#REF!</v>
      </c>
    </row>
    <row r="595" spans="1:6" ht="15.75">
      <c r="A595" s="174" t="e">
        <f>IF(ORÇAMENTO!#REF!="","",ORÇAMENTO!#REF!)</f>
        <v>#REF!</v>
      </c>
      <c r="B595" s="142" t="e">
        <f>ORÇAMENTO!#REF!</f>
        <v>#REF!</v>
      </c>
      <c r="C595" s="22" t="e">
        <f>ORÇAMENTO!#REF!</f>
        <v>#REF!</v>
      </c>
      <c r="D595" s="21" t="e">
        <f>ORÇAMENTO!#REF!</f>
        <v>#REF!</v>
      </c>
      <c r="E595" s="175"/>
      <c r="F595" s="176" t="e">
        <f>ORÇAMENTO!#REF!</f>
        <v>#REF!</v>
      </c>
    </row>
    <row r="596" spans="1:6" ht="15.75">
      <c r="A596" s="174" t="e">
        <f>IF(ORÇAMENTO!#REF!="","",ORÇAMENTO!#REF!)</f>
        <v>#REF!</v>
      </c>
      <c r="B596" s="142" t="e">
        <f>ORÇAMENTO!#REF!</f>
        <v>#REF!</v>
      </c>
      <c r="C596" s="22" t="e">
        <f>ORÇAMENTO!#REF!</f>
        <v>#REF!</v>
      </c>
      <c r="D596" s="21" t="e">
        <f>ORÇAMENTO!#REF!</f>
        <v>#REF!</v>
      </c>
      <c r="E596" s="175"/>
      <c r="F596" s="176" t="e">
        <f>ORÇAMENTO!#REF!</f>
        <v>#REF!</v>
      </c>
    </row>
    <row r="597" spans="1:6" ht="15.75">
      <c r="A597" s="174" t="e">
        <f>IF(ORÇAMENTO!#REF!="","",ORÇAMENTO!#REF!)</f>
        <v>#REF!</v>
      </c>
      <c r="B597" s="142" t="e">
        <f>ORÇAMENTO!#REF!</f>
        <v>#REF!</v>
      </c>
      <c r="C597" s="22" t="e">
        <f>ORÇAMENTO!#REF!</f>
        <v>#REF!</v>
      </c>
      <c r="D597" s="21" t="e">
        <f>ORÇAMENTO!#REF!</f>
        <v>#REF!</v>
      </c>
      <c r="E597" s="175"/>
      <c r="F597" s="176" t="e">
        <f>ORÇAMENTO!#REF!</f>
        <v>#REF!</v>
      </c>
    </row>
    <row r="598" spans="1:6" ht="15.75">
      <c r="A598" s="174" t="e">
        <f>IF(ORÇAMENTO!#REF!="","",ORÇAMENTO!#REF!)</f>
        <v>#REF!</v>
      </c>
      <c r="B598" s="142" t="e">
        <f>ORÇAMENTO!#REF!</f>
        <v>#REF!</v>
      </c>
      <c r="C598" s="22" t="e">
        <f>ORÇAMENTO!#REF!</f>
        <v>#REF!</v>
      </c>
      <c r="D598" s="21" t="e">
        <f>ORÇAMENTO!#REF!</f>
        <v>#REF!</v>
      </c>
      <c r="E598" s="175"/>
      <c r="F598" s="176" t="e">
        <f>ORÇAMENTO!#REF!</f>
        <v>#REF!</v>
      </c>
    </row>
    <row r="599" spans="1:6" ht="15.75">
      <c r="A599" s="174" t="e">
        <f>IF(ORÇAMENTO!#REF!="","",ORÇAMENTO!#REF!)</f>
        <v>#REF!</v>
      </c>
      <c r="B599" s="142" t="e">
        <f>ORÇAMENTO!#REF!</f>
        <v>#REF!</v>
      </c>
      <c r="C599" s="22" t="e">
        <f>ORÇAMENTO!#REF!</f>
        <v>#REF!</v>
      </c>
      <c r="D599" s="21" t="e">
        <f>ORÇAMENTO!#REF!</f>
        <v>#REF!</v>
      </c>
      <c r="E599" s="175"/>
      <c r="F599" s="176" t="e">
        <f>ORÇAMENTO!#REF!</f>
        <v>#REF!</v>
      </c>
    </row>
    <row r="600" spans="1:6" ht="15.75">
      <c r="A600" s="174" t="e">
        <f>IF(ORÇAMENTO!#REF!="","",ORÇAMENTO!#REF!)</f>
        <v>#REF!</v>
      </c>
      <c r="B600" s="142" t="e">
        <f>ORÇAMENTO!#REF!</f>
        <v>#REF!</v>
      </c>
      <c r="C600" s="22" t="e">
        <f>ORÇAMENTO!#REF!</f>
        <v>#REF!</v>
      </c>
      <c r="D600" s="21" t="e">
        <f>ORÇAMENTO!#REF!</f>
        <v>#REF!</v>
      </c>
      <c r="E600" s="175"/>
      <c r="F600" s="176" t="e">
        <f>ORÇAMENTO!#REF!</f>
        <v>#REF!</v>
      </c>
    </row>
    <row r="601" spans="1:6" ht="15.75">
      <c r="A601" s="174" t="e">
        <f>IF(ORÇAMENTO!#REF!="","",ORÇAMENTO!#REF!)</f>
        <v>#REF!</v>
      </c>
      <c r="B601" s="142" t="e">
        <f>ORÇAMENTO!#REF!</f>
        <v>#REF!</v>
      </c>
      <c r="C601" s="22" t="e">
        <f>ORÇAMENTO!#REF!</f>
        <v>#REF!</v>
      </c>
      <c r="D601" s="21" t="e">
        <f>ORÇAMENTO!#REF!</f>
        <v>#REF!</v>
      </c>
      <c r="E601" s="175"/>
      <c r="F601" s="176" t="e">
        <f>ORÇAMENTO!#REF!</f>
        <v>#REF!</v>
      </c>
    </row>
    <row r="602" spans="1:6" ht="78.75">
      <c r="A602" s="174" t="str">
        <f>IF(ORÇAMENTO!A222="","",ORÇAMENTO!A222)</f>
        <v>14.2.5</v>
      </c>
      <c r="B602" s="142" t="str">
        <f>ORÇAMENTO!B222</f>
        <v>ED-49923</v>
      </c>
      <c r="C602" s="22" t="str">
        <f>ORÇAMENTO!C222</f>
        <v>CAIXA DE DRENAGEM DE INSPEÇÃO/PASSAGEM EM ALVENARIA (80X80X60CM), REVESTIMENTO EM ARGAMASSA COM ADITIVO IMPERMEABILIZANTE, COM TAMPA EM GRELHA, INCLUSIVE ESCAVAÇÃO, REATERRO E TRANSPORTE E RETIRADA DO MATERIAL ESCAVADO (EM CAÇAMBA)</v>
      </c>
      <c r="D602" s="21" t="str">
        <f>ORÇAMENTO!D222</f>
        <v>UN</v>
      </c>
      <c r="E602" s="175"/>
      <c r="F602" s="176">
        <f>ORÇAMENTO!E222</f>
        <v>1</v>
      </c>
    </row>
    <row r="603" spans="1:6" ht="15.75">
      <c r="A603" s="174" t="e">
        <f>IF(ORÇAMENTO!#REF!="","",ORÇAMENTO!#REF!)</f>
        <v>#REF!</v>
      </c>
      <c r="B603" s="142" t="e">
        <f>ORÇAMENTO!#REF!</f>
        <v>#REF!</v>
      </c>
      <c r="C603" s="22" t="e">
        <f>ORÇAMENTO!#REF!</f>
        <v>#REF!</v>
      </c>
      <c r="D603" s="21" t="e">
        <f>ORÇAMENTO!#REF!</f>
        <v>#REF!</v>
      </c>
      <c r="E603" s="175"/>
      <c r="F603" s="176" t="e">
        <f>ORÇAMENTO!#REF!</f>
        <v>#REF!</v>
      </c>
    </row>
    <row r="604" spans="1:6" ht="15.75">
      <c r="A604" s="174" t="e">
        <f>IF(ORÇAMENTO!#REF!="","",ORÇAMENTO!#REF!)</f>
        <v>#REF!</v>
      </c>
      <c r="B604" s="142" t="e">
        <f>ORÇAMENTO!#REF!</f>
        <v>#REF!</v>
      </c>
      <c r="C604" s="22" t="e">
        <f>ORÇAMENTO!#REF!</f>
        <v>#REF!</v>
      </c>
      <c r="D604" s="21" t="e">
        <f>ORÇAMENTO!#REF!</f>
        <v>#REF!</v>
      </c>
      <c r="E604" s="175"/>
      <c r="F604" s="176" t="e">
        <f>ORÇAMENTO!#REF!</f>
        <v>#REF!</v>
      </c>
    </row>
    <row r="605" spans="1:6" ht="15.75">
      <c r="A605" s="174" t="e">
        <f>IF(ORÇAMENTO!#REF!="","",ORÇAMENTO!#REF!)</f>
        <v>#REF!</v>
      </c>
      <c r="B605" s="142" t="e">
        <f>ORÇAMENTO!#REF!</f>
        <v>#REF!</v>
      </c>
      <c r="C605" s="22" t="e">
        <f>ORÇAMENTO!#REF!</f>
        <v>#REF!</v>
      </c>
      <c r="D605" s="21" t="e">
        <f>ORÇAMENTO!#REF!</f>
        <v>#REF!</v>
      </c>
      <c r="E605" s="175"/>
      <c r="F605" s="176" t="e">
        <f>ORÇAMENTO!#REF!</f>
        <v>#REF!</v>
      </c>
    </row>
    <row r="606" spans="1:6" ht="15.75">
      <c r="A606" s="174" t="e">
        <f>IF(ORÇAMENTO!#REF!="","",ORÇAMENTO!#REF!)</f>
        <v>#REF!</v>
      </c>
      <c r="B606" s="142" t="e">
        <f>ORÇAMENTO!#REF!</f>
        <v>#REF!</v>
      </c>
      <c r="C606" s="22" t="e">
        <f>ORÇAMENTO!#REF!</f>
        <v>#REF!</v>
      </c>
      <c r="D606" s="21" t="e">
        <f>ORÇAMENTO!#REF!</f>
        <v>#REF!</v>
      </c>
      <c r="E606" s="175"/>
      <c r="F606" s="176" t="e">
        <f>ORÇAMENTO!#REF!</f>
        <v>#REF!</v>
      </c>
    </row>
    <row r="607" spans="1:6" ht="15.75">
      <c r="A607" s="174" t="e">
        <f>IF(ORÇAMENTO!#REF!="","",ORÇAMENTO!#REF!)</f>
        <v>#REF!</v>
      </c>
      <c r="B607" s="142" t="e">
        <f>ORÇAMENTO!#REF!</f>
        <v>#REF!</v>
      </c>
      <c r="C607" s="22" t="e">
        <f>ORÇAMENTO!#REF!</f>
        <v>#REF!</v>
      </c>
      <c r="D607" s="21" t="e">
        <f>ORÇAMENTO!#REF!</f>
        <v>#REF!</v>
      </c>
      <c r="E607" s="175"/>
      <c r="F607" s="176" t="e">
        <f>ORÇAMENTO!#REF!</f>
        <v>#REF!</v>
      </c>
    </row>
    <row r="608" spans="1:6" ht="15.75">
      <c r="A608" s="174" t="e">
        <f>IF(ORÇAMENTO!#REF!="","",ORÇAMENTO!#REF!)</f>
        <v>#REF!</v>
      </c>
      <c r="B608" s="142" t="e">
        <f>ORÇAMENTO!#REF!</f>
        <v>#REF!</v>
      </c>
      <c r="C608" s="22" t="e">
        <f>ORÇAMENTO!#REF!</f>
        <v>#REF!</v>
      </c>
      <c r="D608" s="21" t="e">
        <f>ORÇAMENTO!#REF!</f>
        <v>#REF!</v>
      </c>
      <c r="E608" s="175"/>
      <c r="F608" s="176" t="e">
        <f>ORÇAMENTO!#REF!</f>
        <v>#REF!</v>
      </c>
    </row>
    <row r="609" spans="1:6" ht="15.75">
      <c r="A609" s="174" t="e">
        <f>IF(ORÇAMENTO!#REF!="","",ORÇAMENTO!#REF!)</f>
        <v>#REF!</v>
      </c>
      <c r="B609" s="142" t="e">
        <f>ORÇAMENTO!#REF!</f>
        <v>#REF!</v>
      </c>
      <c r="C609" s="22" t="e">
        <f>ORÇAMENTO!#REF!</f>
        <v>#REF!</v>
      </c>
      <c r="D609" s="21" t="e">
        <f>ORÇAMENTO!#REF!</f>
        <v>#REF!</v>
      </c>
      <c r="E609" s="175"/>
      <c r="F609" s="176" t="e">
        <f>ORÇAMENTO!#REF!</f>
        <v>#REF!</v>
      </c>
    </row>
    <row r="610" spans="1:6" ht="5.0999999999999996" customHeight="1">
      <c r="A610" s="48"/>
      <c r="B610" s="49"/>
      <c r="C610" s="50"/>
      <c r="D610" s="49"/>
      <c r="E610" s="51"/>
      <c r="F610" s="52"/>
    </row>
    <row r="611" spans="1:6" ht="5.0999999999999996" customHeight="1">
      <c r="A611" s="58"/>
      <c r="B611" s="59"/>
      <c r="C611" s="60"/>
      <c r="D611" s="59"/>
      <c r="E611" s="61"/>
      <c r="F611" s="62"/>
    </row>
    <row r="612" spans="1:6" ht="15.75">
      <c r="A612" s="20" t="str">
        <f>IF(ORÇAMENTO!A225="","",ORÇAMENTO!A225)</f>
        <v>14.3</v>
      </c>
      <c r="B612" s="107"/>
      <c r="C612" s="26" t="str">
        <f>ORÇAMENTO!C225</f>
        <v>ESGOTO SANITÁRIO</v>
      </c>
      <c r="D612" s="180"/>
      <c r="E612" s="181"/>
      <c r="F612" s="182"/>
    </row>
    <row r="613" spans="1:6" ht="15.75">
      <c r="A613" s="174" t="e">
        <f>IF(ORÇAMENTO!#REF!="","",ORÇAMENTO!#REF!)</f>
        <v>#REF!</v>
      </c>
      <c r="B613" s="142" t="e">
        <f>ORÇAMENTO!#REF!</f>
        <v>#REF!</v>
      </c>
      <c r="C613" s="22" t="e">
        <f>ORÇAMENTO!#REF!</f>
        <v>#REF!</v>
      </c>
      <c r="D613" s="21" t="e">
        <f>ORÇAMENTO!#REF!</f>
        <v>#REF!</v>
      </c>
      <c r="E613" s="175"/>
      <c r="F613" s="176" t="e">
        <f>ORÇAMENTO!#REF!</f>
        <v>#REF!</v>
      </c>
    </row>
    <row r="614" spans="1:6" ht="15.75">
      <c r="A614" s="174" t="e">
        <f>IF(ORÇAMENTO!#REF!="","",ORÇAMENTO!#REF!)</f>
        <v>#REF!</v>
      </c>
      <c r="B614" s="142" t="e">
        <f>ORÇAMENTO!#REF!</f>
        <v>#REF!</v>
      </c>
      <c r="C614" s="22" t="e">
        <f>ORÇAMENTO!#REF!</f>
        <v>#REF!</v>
      </c>
      <c r="D614" s="21" t="e">
        <f>ORÇAMENTO!#REF!</f>
        <v>#REF!</v>
      </c>
      <c r="E614" s="175"/>
      <c r="F614" s="176" t="e">
        <f>ORÇAMENTO!#REF!</f>
        <v>#REF!</v>
      </c>
    </row>
    <row r="615" spans="1:6" ht="15.75">
      <c r="A615" s="174" t="e">
        <f>IF(ORÇAMENTO!#REF!="","",ORÇAMENTO!#REF!)</f>
        <v>#REF!</v>
      </c>
      <c r="B615" s="142" t="e">
        <f>ORÇAMENTO!#REF!</f>
        <v>#REF!</v>
      </c>
      <c r="C615" s="22" t="e">
        <f>ORÇAMENTO!#REF!</f>
        <v>#REF!</v>
      </c>
      <c r="D615" s="21" t="e">
        <f>ORÇAMENTO!#REF!</f>
        <v>#REF!</v>
      </c>
      <c r="E615" s="175"/>
      <c r="F615" s="176" t="e">
        <f>ORÇAMENTO!#REF!</f>
        <v>#REF!</v>
      </c>
    </row>
    <row r="616" spans="1:6" ht="15.75">
      <c r="A616" s="174" t="e">
        <f>IF(ORÇAMENTO!#REF!="","",ORÇAMENTO!#REF!)</f>
        <v>#REF!</v>
      </c>
      <c r="B616" s="142" t="e">
        <f>ORÇAMENTO!#REF!</f>
        <v>#REF!</v>
      </c>
      <c r="C616" s="22" t="e">
        <f>ORÇAMENTO!#REF!</f>
        <v>#REF!</v>
      </c>
      <c r="D616" s="21" t="e">
        <f>ORÇAMENTO!#REF!</f>
        <v>#REF!</v>
      </c>
      <c r="E616" s="175"/>
      <c r="F616" s="176" t="e">
        <f>ORÇAMENTO!#REF!</f>
        <v>#REF!</v>
      </c>
    </row>
    <row r="617" spans="1:6" ht="15.75">
      <c r="A617" s="174" t="e">
        <f>IF(ORÇAMENTO!#REF!="","",ORÇAMENTO!#REF!)</f>
        <v>#REF!</v>
      </c>
      <c r="B617" s="142" t="e">
        <f>ORÇAMENTO!#REF!</f>
        <v>#REF!</v>
      </c>
      <c r="C617" s="22" t="e">
        <f>ORÇAMENTO!#REF!</f>
        <v>#REF!</v>
      </c>
      <c r="D617" s="21" t="e">
        <f>ORÇAMENTO!#REF!</f>
        <v>#REF!</v>
      </c>
      <c r="E617" s="175"/>
      <c r="F617" s="176" t="e">
        <f>ORÇAMENTO!#REF!</f>
        <v>#REF!</v>
      </c>
    </row>
    <row r="618" spans="1:6" ht="15.75">
      <c r="A618" s="174" t="e">
        <f>IF(ORÇAMENTO!#REF!="","",ORÇAMENTO!#REF!)</f>
        <v>#REF!</v>
      </c>
      <c r="B618" s="142" t="e">
        <f>ORÇAMENTO!#REF!</f>
        <v>#REF!</v>
      </c>
      <c r="C618" s="22" t="e">
        <f>ORÇAMENTO!#REF!</f>
        <v>#REF!</v>
      </c>
      <c r="D618" s="21" t="e">
        <f>ORÇAMENTO!#REF!</f>
        <v>#REF!</v>
      </c>
      <c r="E618" s="175"/>
      <c r="F618" s="176" t="e">
        <f>ORÇAMENTO!#REF!</f>
        <v>#REF!</v>
      </c>
    </row>
    <row r="619" spans="1:6" ht="15.75">
      <c r="A619" s="174" t="e">
        <f>IF(ORÇAMENTO!#REF!="","",ORÇAMENTO!#REF!)</f>
        <v>#REF!</v>
      </c>
      <c r="B619" s="142" t="e">
        <f>ORÇAMENTO!#REF!</f>
        <v>#REF!</v>
      </c>
      <c r="C619" s="22" t="e">
        <f>ORÇAMENTO!#REF!</f>
        <v>#REF!</v>
      </c>
      <c r="D619" s="21" t="e">
        <f>ORÇAMENTO!#REF!</f>
        <v>#REF!</v>
      </c>
      <c r="E619" s="175"/>
      <c r="F619" s="176" t="e">
        <f>ORÇAMENTO!#REF!</f>
        <v>#REF!</v>
      </c>
    </row>
    <row r="620" spans="1:6" ht="47.25">
      <c r="A620" s="174" t="str">
        <f>IF(ORÇAMENTO!A226="","",ORÇAMENTO!A226)</f>
        <v>14.3.1</v>
      </c>
      <c r="B620" s="142" t="str">
        <f>ORÇAMENTO!B226</f>
        <v>ED-50034</v>
      </c>
      <c r="C620" s="22" t="str">
        <f>ORÇAMENTO!C226</f>
        <v>FORNECIMENTO E ASSENTAMENTO DE TUBO PVC RÍGIDO, ESGOTO, PB - SÉRIE NORMAL, DN 40MM (1.1/2"), INCLUSIVE CONEXÕES</v>
      </c>
      <c r="D620" s="21" t="str">
        <f>ORÇAMENTO!D226</f>
        <v>M</v>
      </c>
      <c r="E620" s="175"/>
      <c r="F620" s="176">
        <f>ORÇAMENTO!E226</f>
        <v>89.65</v>
      </c>
    </row>
    <row r="621" spans="1:6" ht="15.75">
      <c r="A621" s="174" t="e">
        <f>IF(ORÇAMENTO!#REF!="","",ORÇAMENTO!#REF!)</f>
        <v>#REF!</v>
      </c>
      <c r="B621" s="142" t="e">
        <f>ORÇAMENTO!#REF!</f>
        <v>#REF!</v>
      </c>
      <c r="C621" s="22" t="e">
        <f>ORÇAMENTO!#REF!</f>
        <v>#REF!</v>
      </c>
      <c r="D621" s="21" t="e">
        <f>ORÇAMENTO!#REF!</f>
        <v>#REF!</v>
      </c>
      <c r="E621" s="175"/>
      <c r="F621" s="176" t="e">
        <f>ORÇAMENTO!#REF!</f>
        <v>#REF!</v>
      </c>
    </row>
    <row r="622" spans="1:6" ht="47.25">
      <c r="A622" s="174" t="str">
        <f>IF(ORÇAMENTO!A227="","",ORÇAMENTO!A227)</f>
        <v>14.3.2</v>
      </c>
      <c r="B622" s="142" t="str">
        <f>ORÇAMENTO!B227</f>
        <v>ED-50027</v>
      </c>
      <c r="C622" s="22" t="str">
        <f>ORÇAMENTO!C227</f>
        <v>FORNECIMENTO E ASSENTAMENTO DE TUBO PVC RÍGIDO, ESGOTO, PBV - SÉRIE NORMAL, DN 50 MM (2"), INCLUSIVE CONEXÕES</v>
      </c>
      <c r="D622" s="21" t="str">
        <f>ORÇAMENTO!D227</f>
        <v>M</v>
      </c>
      <c r="E622" s="175"/>
      <c r="F622" s="176">
        <f>ORÇAMENTO!E227</f>
        <v>105.68</v>
      </c>
    </row>
    <row r="623" spans="1:6" ht="15.75">
      <c r="A623" s="174" t="e">
        <f>IF(ORÇAMENTO!#REF!="","",ORÇAMENTO!#REF!)</f>
        <v>#REF!</v>
      </c>
      <c r="B623" s="142" t="e">
        <f>ORÇAMENTO!#REF!</f>
        <v>#REF!</v>
      </c>
      <c r="C623" s="22" t="e">
        <f>ORÇAMENTO!#REF!</f>
        <v>#REF!</v>
      </c>
      <c r="D623" s="21" t="e">
        <f>ORÇAMENTO!#REF!</f>
        <v>#REF!</v>
      </c>
      <c r="E623" s="175"/>
      <c r="F623" s="176" t="e">
        <f>ORÇAMENTO!#REF!</f>
        <v>#REF!</v>
      </c>
    </row>
    <row r="624" spans="1:6" ht="15.75">
      <c r="A624" s="174" t="e">
        <f>IF(ORÇAMENTO!#REF!="","",ORÇAMENTO!#REF!)</f>
        <v>#REF!</v>
      </c>
      <c r="B624" s="142" t="e">
        <f>ORÇAMENTO!#REF!</f>
        <v>#REF!</v>
      </c>
      <c r="C624" s="22" t="e">
        <f>ORÇAMENTO!#REF!</f>
        <v>#REF!</v>
      </c>
      <c r="D624" s="21" t="e">
        <f>ORÇAMENTO!#REF!</f>
        <v>#REF!</v>
      </c>
      <c r="E624" s="175"/>
      <c r="F624" s="176" t="e">
        <f>ORÇAMENTO!#REF!</f>
        <v>#REF!</v>
      </c>
    </row>
    <row r="625" spans="1:6" ht="47.25">
      <c r="A625" s="174" t="str">
        <f>IF(ORÇAMENTO!A228="","",ORÇAMENTO!A228)</f>
        <v>14.3.3</v>
      </c>
      <c r="B625" s="142" t="str">
        <f>ORÇAMENTO!B228</f>
        <v>ED-50028</v>
      </c>
      <c r="C625" s="22" t="str">
        <f>ORÇAMENTO!C228</f>
        <v>FORNECIMENTO E ASSENTAMENTO DE TUBO PVC RÍGIDO, ESGOTO, PBV - SÉRIE NORMAL, DN 75 MM (3"), INCLUSIVE CONEXÕES</v>
      </c>
      <c r="D625" s="21" t="str">
        <f>ORÇAMENTO!D228</f>
        <v>M</v>
      </c>
      <c r="E625" s="175"/>
      <c r="F625" s="176">
        <f>ORÇAMENTO!E228</f>
        <v>2.81</v>
      </c>
    </row>
    <row r="626" spans="1:6" ht="15.75">
      <c r="A626" s="174" t="e">
        <f>IF(ORÇAMENTO!#REF!="","",ORÇAMENTO!#REF!)</f>
        <v>#REF!</v>
      </c>
      <c r="B626" s="142" t="e">
        <f>ORÇAMENTO!#REF!</f>
        <v>#REF!</v>
      </c>
      <c r="C626" s="22" t="e">
        <f>ORÇAMENTO!#REF!</f>
        <v>#REF!</v>
      </c>
      <c r="D626" s="21" t="e">
        <f>ORÇAMENTO!#REF!</f>
        <v>#REF!</v>
      </c>
      <c r="E626" s="175"/>
      <c r="F626" s="176" t="e">
        <f>ORÇAMENTO!#REF!</f>
        <v>#REF!</v>
      </c>
    </row>
    <row r="627" spans="1:6" ht="15.75">
      <c r="A627" s="174" t="e">
        <f>IF(ORÇAMENTO!#REF!="","",ORÇAMENTO!#REF!)</f>
        <v>#REF!</v>
      </c>
      <c r="B627" s="142" t="e">
        <f>ORÇAMENTO!#REF!</f>
        <v>#REF!</v>
      </c>
      <c r="C627" s="22" t="e">
        <f>ORÇAMENTO!#REF!</f>
        <v>#REF!</v>
      </c>
      <c r="D627" s="21" t="e">
        <f>ORÇAMENTO!#REF!</f>
        <v>#REF!</v>
      </c>
      <c r="E627" s="175"/>
      <c r="F627" s="176" t="e">
        <f>ORÇAMENTO!#REF!</f>
        <v>#REF!</v>
      </c>
    </row>
    <row r="628" spans="1:6" ht="47.25">
      <c r="A628" s="174" t="str">
        <f>IF(ORÇAMENTO!A229="","",ORÇAMENTO!A229)</f>
        <v>14.3.4</v>
      </c>
      <c r="B628" s="142" t="str">
        <f>ORÇAMENTO!B229</f>
        <v>ED-50029</v>
      </c>
      <c r="C628" s="22" t="str">
        <f>ORÇAMENTO!C229</f>
        <v>FORNECIMENTO E ASSENTAMENTO DE TUBO PVC RÍGIDO, ESGOTO, PBV - SÉRIE NORMAL, DN 100 MM (4"), INCLUSIVE CONEXÕES</v>
      </c>
      <c r="D628" s="21" t="str">
        <f>ORÇAMENTO!D229</f>
        <v>M</v>
      </c>
      <c r="E628" s="175"/>
      <c r="F628" s="176">
        <f>ORÇAMENTO!E229</f>
        <v>189.12</v>
      </c>
    </row>
    <row r="629" spans="1:6" ht="15.75">
      <c r="A629" s="174" t="e">
        <f>IF(ORÇAMENTO!#REF!="","",ORÇAMENTO!#REF!)</f>
        <v>#REF!</v>
      </c>
      <c r="B629" s="142" t="e">
        <f>ORÇAMENTO!#REF!</f>
        <v>#REF!</v>
      </c>
      <c r="C629" s="22" t="e">
        <f>ORÇAMENTO!#REF!</f>
        <v>#REF!</v>
      </c>
      <c r="D629" s="21" t="e">
        <f>ORÇAMENTO!#REF!</f>
        <v>#REF!</v>
      </c>
      <c r="E629" s="175"/>
      <c r="F629" s="176" t="e">
        <f>ORÇAMENTO!#REF!</f>
        <v>#REF!</v>
      </c>
    </row>
    <row r="630" spans="1:6" ht="15.75">
      <c r="A630" s="174" t="e">
        <f>IF(ORÇAMENTO!#REF!="","",ORÇAMENTO!#REF!)</f>
        <v>#REF!</v>
      </c>
      <c r="B630" s="142" t="e">
        <f>ORÇAMENTO!#REF!</f>
        <v>#REF!</v>
      </c>
      <c r="C630" s="22" t="e">
        <f>ORÇAMENTO!#REF!</f>
        <v>#REF!</v>
      </c>
      <c r="D630" s="21" t="e">
        <f>ORÇAMENTO!#REF!</f>
        <v>#REF!</v>
      </c>
      <c r="E630" s="175"/>
      <c r="F630" s="176" t="e">
        <f>ORÇAMENTO!#REF!</f>
        <v>#REF!</v>
      </c>
    </row>
    <row r="631" spans="1:6" ht="15.75">
      <c r="A631" s="174" t="e">
        <f>IF(ORÇAMENTO!#REF!="","",ORÇAMENTO!#REF!)</f>
        <v>#REF!</v>
      </c>
      <c r="B631" s="142" t="e">
        <f>ORÇAMENTO!#REF!</f>
        <v>#REF!</v>
      </c>
      <c r="C631" s="22" t="e">
        <f>ORÇAMENTO!#REF!</f>
        <v>#REF!</v>
      </c>
      <c r="D631" s="21" t="e">
        <f>ORÇAMENTO!#REF!</f>
        <v>#REF!</v>
      </c>
      <c r="E631" s="175"/>
      <c r="F631" s="176" t="e">
        <f>ORÇAMENTO!#REF!</f>
        <v>#REF!</v>
      </c>
    </row>
    <row r="632" spans="1:6" ht="15.75">
      <c r="A632" s="174" t="e">
        <f>IF(ORÇAMENTO!#REF!="","",ORÇAMENTO!#REF!)</f>
        <v>#REF!</v>
      </c>
      <c r="B632" s="142" t="e">
        <f>ORÇAMENTO!#REF!</f>
        <v>#REF!</v>
      </c>
      <c r="C632" s="22" t="e">
        <f>ORÇAMENTO!#REF!</f>
        <v>#REF!</v>
      </c>
      <c r="D632" s="21" t="e">
        <f>ORÇAMENTO!#REF!</f>
        <v>#REF!</v>
      </c>
      <c r="E632" s="175"/>
      <c r="F632" s="176" t="e">
        <f>ORÇAMENTO!#REF!</f>
        <v>#REF!</v>
      </c>
    </row>
    <row r="633" spans="1:6" ht="15.75">
      <c r="A633" s="174" t="e">
        <f>IF(ORÇAMENTO!#REF!="","",ORÇAMENTO!#REF!)</f>
        <v>#REF!</v>
      </c>
      <c r="B633" s="142" t="e">
        <f>ORÇAMENTO!#REF!</f>
        <v>#REF!</v>
      </c>
      <c r="C633" s="22" t="e">
        <f>ORÇAMENTO!#REF!</f>
        <v>#REF!</v>
      </c>
      <c r="D633" s="21" t="e">
        <f>ORÇAMENTO!#REF!</f>
        <v>#REF!</v>
      </c>
      <c r="E633" s="175"/>
      <c r="F633" s="176" t="e">
        <f>ORÇAMENTO!#REF!</f>
        <v>#REF!</v>
      </c>
    </row>
    <row r="634" spans="1:6" ht="15.75">
      <c r="A634" s="174" t="e">
        <f>IF(ORÇAMENTO!#REF!="","",ORÇAMENTO!#REF!)</f>
        <v>#REF!</v>
      </c>
      <c r="B634" s="142" t="e">
        <f>ORÇAMENTO!#REF!</f>
        <v>#REF!</v>
      </c>
      <c r="C634" s="22" t="e">
        <f>ORÇAMENTO!#REF!</f>
        <v>#REF!</v>
      </c>
      <c r="D634" s="21" t="e">
        <f>ORÇAMENTO!#REF!</f>
        <v>#REF!</v>
      </c>
      <c r="E634" s="175"/>
      <c r="F634" s="176" t="e">
        <f>ORÇAMENTO!#REF!</f>
        <v>#REF!</v>
      </c>
    </row>
    <row r="635" spans="1:6" ht="15.75">
      <c r="A635" s="174" t="e">
        <f>IF(ORÇAMENTO!#REF!="","",ORÇAMENTO!#REF!)</f>
        <v>#REF!</v>
      </c>
      <c r="B635" s="142" t="e">
        <f>ORÇAMENTO!#REF!</f>
        <v>#REF!</v>
      </c>
      <c r="C635" s="22" t="e">
        <f>ORÇAMENTO!#REF!</f>
        <v>#REF!</v>
      </c>
      <c r="D635" s="21" t="e">
        <f>ORÇAMENTO!#REF!</f>
        <v>#REF!</v>
      </c>
      <c r="E635" s="175"/>
      <c r="F635" s="176" t="e">
        <f>ORÇAMENTO!#REF!</f>
        <v>#REF!</v>
      </c>
    </row>
    <row r="636" spans="1:6" ht="15.75">
      <c r="A636" s="174" t="e">
        <f>IF(ORÇAMENTO!#REF!="","",ORÇAMENTO!#REF!)</f>
        <v>#REF!</v>
      </c>
      <c r="B636" s="142" t="e">
        <f>ORÇAMENTO!#REF!</f>
        <v>#REF!</v>
      </c>
      <c r="C636" s="22" t="e">
        <f>ORÇAMENTO!#REF!</f>
        <v>#REF!</v>
      </c>
      <c r="D636" s="21" t="e">
        <f>ORÇAMENTO!#REF!</f>
        <v>#REF!</v>
      </c>
      <c r="E636" s="175"/>
      <c r="F636" s="176" t="e">
        <f>ORÇAMENTO!#REF!</f>
        <v>#REF!</v>
      </c>
    </row>
    <row r="637" spans="1:6" ht="15.75">
      <c r="A637" s="174" t="e">
        <f>IF(ORÇAMENTO!#REF!="","",ORÇAMENTO!#REF!)</f>
        <v>#REF!</v>
      </c>
      <c r="B637" s="142" t="e">
        <f>ORÇAMENTO!#REF!</f>
        <v>#REF!</v>
      </c>
      <c r="C637" s="22" t="e">
        <f>ORÇAMENTO!#REF!</f>
        <v>#REF!</v>
      </c>
      <c r="D637" s="21" t="e">
        <f>ORÇAMENTO!#REF!</f>
        <v>#REF!</v>
      </c>
      <c r="E637" s="175"/>
      <c r="F637" s="176" t="e">
        <f>ORÇAMENTO!#REF!</f>
        <v>#REF!</v>
      </c>
    </row>
    <row r="638" spans="1:6" ht="15.75">
      <c r="A638" s="174" t="e">
        <f>IF(ORÇAMENTO!#REF!="","",ORÇAMENTO!#REF!)</f>
        <v>#REF!</v>
      </c>
      <c r="B638" s="142" t="e">
        <f>ORÇAMENTO!#REF!</f>
        <v>#REF!</v>
      </c>
      <c r="C638" s="22" t="e">
        <f>ORÇAMENTO!#REF!</f>
        <v>#REF!</v>
      </c>
      <c r="D638" s="21" t="e">
        <f>ORÇAMENTO!#REF!</f>
        <v>#REF!</v>
      </c>
      <c r="E638" s="175"/>
      <c r="F638" s="176" t="e">
        <f>ORÇAMENTO!#REF!</f>
        <v>#REF!</v>
      </c>
    </row>
    <row r="639" spans="1:6" ht="15.75">
      <c r="A639" s="174" t="e">
        <f>IF(ORÇAMENTO!#REF!="","",ORÇAMENTO!#REF!)</f>
        <v>#REF!</v>
      </c>
      <c r="B639" s="142" t="e">
        <f>ORÇAMENTO!#REF!</f>
        <v>#REF!</v>
      </c>
      <c r="C639" s="22" t="e">
        <f>ORÇAMENTO!#REF!</f>
        <v>#REF!</v>
      </c>
      <c r="D639" s="21" t="e">
        <f>ORÇAMENTO!#REF!</f>
        <v>#REF!</v>
      </c>
      <c r="E639" s="175"/>
      <c r="F639" s="176" t="e">
        <f>ORÇAMENTO!#REF!</f>
        <v>#REF!</v>
      </c>
    </row>
    <row r="640" spans="1:6" ht="15.75">
      <c r="A640" s="174" t="e">
        <f>IF(ORÇAMENTO!#REF!="","",ORÇAMENTO!#REF!)</f>
        <v>#REF!</v>
      </c>
      <c r="B640" s="142" t="e">
        <f>ORÇAMENTO!#REF!</f>
        <v>#REF!</v>
      </c>
      <c r="C640" s="22" t="e">
        <f>ORÇAMENTO!#REF!</f>
        <v>#REF!</v>
      </c>
      <c r="D640" s="21" t="e">
        <f>ORÇAMENTO!#REF!</f>
        <v>#REF!</v>
      </c>
      <c r="E640" s="175"/>
      <c r="F640" s="176" t="e">
        <f>ORÇAMENTO!#REF!</f>
        <v>#REF!</v>
      </c>
    </row>
    <row r="641" spans="1:6" ht="15.75">
      <c r="A641" s="174" t="e">
        <f>IF(ORÇAMENTO!#REF!="","",ORÇAMENTO!#REF!)</f>
        <v>#REF!</v>
      </c>
      <c r="B641" s="142" t="e">
        <f>ORÇAMENTO!#REF!</f>
        <v>#REF!</v>
      </c>
      <c r="C641" s="22" t="e">
        <f>ORÇAMENTO!#REF!</f>
        <v>#REF!</v>
      </c>
      <c r="D641" s="21" t="e">
        <f>ORÇAMENTO!#REF!</f>
        <v>#REF!</v>
      </c>
      <c r="E641" s="175"/>
      <c r="F641" s="176" t="e">
        <f>ORÇAMENTO!#REF!</f>
        <v>#REF!</v>
      </c>
    </row>
    <row r="642" spans="1:6" ht="15.75">
      <c r="A642" s="174" t="e">
        <f>IF(ORÇAMENTO!#REF!="","",ORÇAMENTO!#REF!)</f>
        <v>#REF!</v>
      </c>
      <c r="B642" s="142" t="e">
        <f>ORÇAMENTO!#REF!</f>
        <v>#REF!</v>
      </c>
      <c r="C642" s="22" t="e">
        <f>ORÇAMENTO!#REF!</f>
        <v>#REF!</v>
      </c>
      <c r="D642" s="21" t="e">
        <f>ORÇAMENTO!#REF!</f>
        <v>#REF!</v>
      </c>
      <c r="E642" s="175"/>
      <c r="F642" s="176" t="e">
        <f>ORÇAMENTO!#REF!</f>
        <v>#REF!</v>
      </c>
    </row>
    <row r="643" spans="1:6" ht="15.75">
      <c r="A643" s="174" t="e">
        <f>IF(ORÇAMENTO!#REF!="","",ORÇAMENTO!#REF!)</f>
        <v>#REF!</v>
      </c>
      <c r="B643" s="142" t="e">
        <f>ORÇAMENTO!#REF!</f>
        <v>#REF!</v>
      </c>
      <c r="C643" s="22" t="e">
        <f>ORÇAMENTO!#REF!</f>
        <v>#REF!</v>
      </c>
      <c r="D643" s="21" t="e">
        <f>ORÇAMENTO!#REF!</f>
        <v>#REF!</v>
      </c>
      <c r="E643" s="175"/>
      <c r="F643" s="176" t="e">
        <f>ORÇAMENTO!#REF!</f>
        <v>#REF!</v>
      </c>
    </row>
    <row r="644" spans="1:6" ht="15.75">
      <c r="A644" s="174" t="e">
        <f>IF(ORÇAMENTO!#REF!="","",ORÇAMENTO!#REF!)</f>
        <v>#REF!</v>
      </c>
      <c r="B644" s="142" t="e">
        <f>ORÇAMENTO!#REF!</f>
        <v>#REF!</v>
      </c>
      <c r="C644" s="22" t="e">
        <f>ORÇAMENTO!#REF!</f>
        <v>#REF!</v>
      </c>
      <c r="D644" s="21" t="e">
        <f>ORÇAMENTO!#REF!</f>
        <v>#REF!</v>
      </c>
      <c r="E644" s="175"/>
      <c r="F644" s="176" t="e">
        <f>ORÇAMENTO!#REF!</f>
        <v>#REF!</v>
      </c>
    </row>
    <row r="645" spans="1:6" ht="15.75">
      <c r="A645" s="174" t="e">
        <f>IF(ORÇAMENTO!#REF!="","",ORÇAMENTO!#REF!)</f>
        <v>#REF!</v>
      </c>
      <c r="B645" s="142" t="e">
        <f>ORÇAMENTO!#REF!</f>
        <v>#REF!</v>
      </c>
      <c r="C645" s="22" t="e">
        <f>ORÇAMENTO!#REF!</f>
        <v>#REF!</v>
      </c>
      <c r="D645" s="21" t="e">
        <f>ORÇAMENTO!#REF!</f>
        <v>#REF!</v>
      </c>
      <c r="E645" s="175"/>
      <c r="F645" s="176" t="e">
        <f>ORÇAMENTO!#REF!</f>
        <v>#REF!</v>
      </c>
    </row>
    <row r="646" spans="1:6" ht="15.75">
      <c r="A646" s="174" t="e">
        <f>IF(ORÇAMENTO!#REF!="","",ORÇAMENTO!#REF!)</f>
        <v>#REF!</v>
      </c>
      <c r="B646" s="142" t="e">
        <f>ORÇAMENTO!#REF!</f>
        <v>#REF!</v>
      </c>
      <c r="C646" s="22" t="e">
        <f>ORÇAMENTO!#REF!</f>
        <v>#REF!</v>
      </c>
      <c r="D646" s="21" t="e">
        <f>ORÇAMENTO!#REF!</f>
        <v>#REF!</v>
      </c>
      <c r="E646" s="175"/>
      <c r="F646" s="176" t="e">
        <f>ORÇAMENTO!#REF!</f>
        <v>#REF!</v>
      </c>
    </row>
    <row r="647" spans="1:6" ht="15.75">
      <c r="A647" s="174" t="e">
        <f>IF(ORÇAMENTO!#REF!="","",ORÇAMENTO!#REF!)</f>
        <v>#REF!</v>
      </c>
      <c r="B647" s="142" t="e">
        <f>ORÇAMENTO!#REF!</f>
        <v>#REF!</v>
      </c>
      <c r="C647" s="22" t="e">
        <f>ORÇAMENTO!#REF!</f>
        <v>#REF!</v>
      </c>
      <c r="D647" s="21" t="e">
        <f>ORÇAMENTO!#REF!</f>
        <v>#REF!</v>
      </c>
      <c r="E647" s="175"/>
      <c r="F647" s="176" t="e">
        <f>ORÇAMENTO!#REF!</f>
        <v>#REF!</v>
      </c>
    </row>
    <row r="648" spans="1:6" ht="15.75">
      <c r="A648" s="174" t="e">
        <f>IF(ORÇAMENTO!#REF!="","",ORÇAMENTO!#REF!)</f>
        <v>#REF!</v>
      </c>
      <c r="B648" s="142" t="e">
        <f>ORÇAMENTO!#REF!</f>
        <v>#REF!</v>
      </c>
      <c r="C648" s="22" t="e">
        <f>ORÇAMENTO!#REF!</f>
        <v>#REF!</v>
      </c>
      <c r="D648" s="21" t="e">
        <f>ORÇAMENTO!#REF!</f>
        <v>#REF!</v>
      </c>
      <c r="E648" s="175"/>
      <c r="F648" s="176" t="e">
        <f>ORÇAMENTO!#REF!</f>
        <v>#REF!</v>
      </c>
    </row>
    <row r="649" spans="1:6" ht="15.75">
      <c r="A649" s="174" t="e">
        <f>IF(ORÇAMENTO!#REF!="","",ORÇAMENTO!#REF!)</f>
        <v>#REF!</v>
      </c>
      <c r="B649" s="142" t="e">
        <f>ORÇAMENTO!#REF!</f>
        <v>#REF!</v>
      </c>
      <c r="C649" s="22" t="e">
        <f>ORÇAMENTO!#REF!</f>
        <v>#REF!</v>
      </c>
      <c r="D649" s="21" t="e">
        <f>ORÇAMENTO!#REF!</f>
        <v>#REF!</v>
      </c>
      <c r="E649" s="175"/>
      <c r="F649" s="176" t="e">
        <f>ORÇAMENTO!#REF!</f>
        <v>#REF!</v>
      </c>
    </row>
    <row r="650" spans="1:6" ht="15.75">
      <c r="A650" s="174" t="e">
        <f>IF(ORÇAMENTO!#REF!="","",ORÇAMENTO!#REF!)</f>
        <v>#REF!</v>
      </c>
      <c r="B650" s="142" t="e">
        <f>ORÇAMENTO!#REF!</f>
        <v>#REF!</v>
      </c>
      <c r="C650" s="22" t="e">
        <f>ORÇAMENTO!#REF!</f>
        <v>#REF!</v>
      </c>
      <c r="D650" s="21" t="e">
        <f>ORÇAMENTO!#REF!</f>
        <v>#REF!</v>
      </c>
      <c r="E650" s="175"/>
      <c r="F650" s="176" t="e">
        <f>ORÇAMENTO!#REF!</f>
        <v>#REF!</v>
      </c>
    </row>
    <row r="651" spans="1:6" ht="15.75">
      <c r="A651" s="174" t="e">
        <f>IF(ORÇAMENTO!#REF!="","",ORÇAMENTO!#REF!)</f>
        <v>#REF!</v>
      </c>
      <c r="B651" s="142" t="e">
        <f>ORÇAMENTO!#REF!</f>
        <v>#REF!</v>
      </c>
      <c r="C651" s="22" t="e">
        <f>ORÇAMENTO!#REF!</f>
        <v>#REF!</v>
      </c>
      <c r="D651" s="21" t="e">
        <f>ORÇAMENTO!#REF!</f>
        <v>#REF!</v>
      </c>
      <c r="E651" s="175"/>
      <c r="F651" s="176" t="e">
        <f>ORÇAMENTO!#REF!</f>
        <v>#REF!</v>
      </c>
    </row>
    <row r="652" spans="1:6" ht="15.75">
      <c r="A652" s="174" t="e">
        <f>IF(ORÇAMENTO!#REF!="","",ORÇAMENTO!#REF!)</f>
        <v>#REF!</v>
      </c>
      <c r="B652" s="142" t="e">
        <f>ORÇAMENTO!#REF!</f>
        <v>#REF!</v>
      </c>
      <c r="C652" s="22" t="e">
        <f>ORÇAMENTO!#REF!</f>
        <v>#REF!</v>
      </c>
      <c r="D652" s="21" t="e">
        <f>ORÇAMENTO!#REF!</f>
        <v>#REF!</v>
      </c>
      <c r="E652" s="175"/>
      <c r="F652" s="176" t="e">
        <f>ORÇAMENTO!#REF!</f>
        <v>#REF!</v>
      </c>
    </row>
    <row r="653" spans="1:6" ht="78.75">
      <c r="A653" s="174" t="str">
        <f>IF(ORÇAMENTO!A230="","",ORÇAMENTO!A230)</f>
        <v>14.3.5</v>
      </c>
      <c r="B653" s="142" t="str">
        <f>ORÇAMENTO!B230</f>
        <v>ED-49883</v>
      </c>
      <c r="C653" s="22" t="str">
        <f>ORÇAMENTO!C230</f>
        <v>CAIXA DE ESGOTO DE INSPEÇÃO/PASSAGEM EM ALVENARIA (60X60X60CM), REVESTIMENTO EM ARGAMASSA COM ADITIVO IMPERMEABILIZANTE, COM TAMPA DE CONCRETO, INCLUSIVE ESCAVAÇÃO, REATERRO E TRANSPORTE E RETIRADA DO MATERIAL ESCAVADO (EM CAÇAMBA)</v>
      </c>
      <c r="D653" s="21" t="str">
        <f>ORÇAMENTO!D230</f>
        <v>UN</v>
      </c>
      <c r="E653" s="175"/>
      <c r="F653" s="176">
        <f>ORÇAMENTO!E230</f>
        <v>16</v>
      </c>
    </row>
    <row r="654" spans="1:6" ht="15.75">
      <c r="A654" s="174" t="e">
        <f>IF(ORÇAMENTO!#REF!="","",ORÇAMENTO!#REF!)</f>
        <v>#REF!</v>
      </c>
      <c r="B654" s="142" t="e">
        <f>ORÇAMENTO!#REF!</f>
        <v>#REF!</v>
      </c>
      <c r="C654" s="22" t="e">
        <f>ORÇAMENTO!#REF!</f>
        <v>#REF!</v>
      </c>
      <c r="D654" s="21" t="e">
        <f>ORÇAMENTO!#REF!</f>
        <v>#REF!</v>
      </c>
      <c r="E654" s="175"/>
      <c r="F654" s="176" t="e">
        <f>ORÇAMENTO!#REF!</f>
        <v>#REF!</v>
      </c>
    </row>
    <row r="655" spans="1:6" ht="15.75">
      <c r="A655" s="174" t="e">
        <f>IF(ORÇAMENTO!#REF!="","",ORÇAMENTO!#REF!)</f>
        <v>#REF!</v>
      </c>
      <c r="B655" s="142" t="e">
        <f>ORÇAMENTO!#REF!</f>
        <v>#REF!</v>
      </c>
      <c r="C655" s="22" t="e">
        <f>ORÇAMENTO!#REF!</f>
        <v>#REF!</v>
      </c>
      <c r="D655" s="21" t="e">
        <f>ORÇAMENTO!#REF!</f>
        <v>#REF!</v>
      </c>
      <c r="E655" s="175"/>
      <c r="F655" s="176" t="e">
        <f>ORÇAMENTO!#REF!</f>
        <v>#REF!</v>
      </c>
    </row>
    <row r="656" spans="1:6" ht="15.75">
      <c r="A656" s="174" t="e">
        <f>IF(ORÇAMENTO!#REF!="","",ORÇAMENTO!#REF!)</f>
        <v>#REF!</v>
      </c>
      <c r="B656" s="142" t="e">
        <f>ORÇAMENTO!#REF!</f>
        <v>#REF!</v>
      </c>
      <c r="C656" s="22" t="e">
        <f>ORÇAMENTO!#REF!</f>
        <v>#REF!</v>
      </c>
      <c r="D656" s="21" t="e">
        <f>ORÇAMENTO!#REF!</f>
        <v>#REF!</v>
      </c>
      <c r="E656" s="175"/>
      <c r="F656" s="176" t="e">
        <f>ORÇAMENTO!#REF!</f>
        <v>#REF!</v>
      </c>
    </row>
    <row r="657" spans="1:6" ht="15.75">
      <c r="A657" s="174" t="e">
        <f>IF(ORÇAMENTO!#REF!="","",ORÇAMENTO!#REF!)</f>
        <v>#REF!</v>
      </c>
      <c r="B657" s="142" t="e">
        <f>ORÇAMENTO!#REF!</f>
        <v>#REF!</v>
      </c>
      <c r="C657" s="22" t="e">
        <f>ORÇAMENTO!#REF!</f>
        <v>#REF!</v>
      </c>
      <c r="D657" s="21" t="e">
        <f>ORÇAMENTO!#REF!</f>
        <v>#REF!</v>
      </c>
      <c r="E657" s="175"/>
      <c r="F657" s="176" t="e">
        <f>ORÇAMENTO!#REF!</f>
        <v>#REF!</v>
      </c>
    </row>
    <row r="658" spans="1:6" ht="15.75">
      <c r="A658" s="174" t="e">
        <f>IF(ORÇAMENTO!#REF!="","",ORÇAMENTO!#REF!)</f>
        <v>#REF!</v>
      </c>
      <c r="B658" s="142" t="e">
        <f>ORÇAMENTO!#REF!</f>
        <v>#REF!</v>
      </c>
      <c r="C658" s="22" t="e">
        <f>ORÇAMENTO!#REF!</f>
        <v>#REF!</v>
      </c>
      <c r="D658" s="21" t="e">
        <f>ORÇAMENTO!#REF!</f>
        <v>#REF!</v>
      </c>
      <c r="E658" s="175"/>
      <c r="F658" s="176" t="e">
        <f>ORÇAMENTO!#REF!</f>
        <v>#REF!</v>
      </c>
    </row>
    <row r="659" spans="1:6" ht="15.75">
      <c r="A659" s="174" t="e">
        <f>IF(ORÇAMENTO!#REF!="","",ORÇAMENTO!#REF!)</f>
        <v>#REF!</v>
      </c>
      <c r="B659" s="142" t="e">
        <f>ORÇAMENTO!#REF!</f>
        <v>#REF!</v>
      </c>
      <c r="C659" s="22" t="e">
        <f>ORÇAMENTO!#REF!</f>
        <v>#REF!</v>
      </c>
      <c r="D659" s="21" t="e">
        <f>ORÇAMENTO!#REF!</f>
        <v>#REF!</v>
      </c>
      <c r="E659" s="175"/>
      <c r="F659" s="176" t="e">
        <f>ORÇAMENTO!#REF!</f>
        <v>#REF!</v>
      </c>
    </row>
    <row r="660" spans="1:6" ht="15.75">
      <c r="A660" s="174" t="e">
        <f>IF(ORÇAMENTO!#REF!="","",ORÇAMENTO!#REF!)</f>
        <v>#REF!</v>
      </c>
      <c r="B660" s="142" t="e">
        <f>ORÇAMENTO!#REF!</f>
        <v>#REF!</v>
      </c>
      <c r="C660" s="22" t="e">
        <f>ORÇAMENTO!#REF!</f>
        <v>#REF!</v>
      </c>
      <c r="D660" s="21" t="e">
        <f>ORÇAMENTO!#REF!</f>
        <v>#REF!</v>
      </c>
      <c r="E660" s="175"/>
      <c r="F660" s="176" t="e">
        <f>ORÇAMENTO!#REF!</f>
        <v>#REF!</v>
      </c>
    </row>
    <row r="661" spans="1:6" ht="15.75">
      <c r="A661" s="174" t="e">
        <f>IF(ORÇAMENTO!#REF!="","",ORÇAMENTO!#REF!)</f>
        <v>#REF!</v>
      </c>
      <c r="B661" s="142" t="e">
        <f>ORÇAMENTO!#REF!</f>
        <v>#REF!</v>
      </c>
      <c r="C661" s="22" t="e">
        <f>ORÇAMENTO!#REF!</f>
        <v>#REF!</v>
      </c>
      <c r="D661" s="21" t="e">
        <f>ORÇAMENTO!#REF!</f>
        <v>#REF!</v>
      </c>
      <c r="E661" s="175"/>
      <c r="F661" s="176" t="e">
        <f>ORÇAMENTO!#REF!</f>
        <v>#REF!</v>
      </c>
    </row>
    <row r="662" spans="1:6" ht="15.75">
      <c r="A662" s="174" t="e">
        <f>IF(ORÇAMENTO!#REF!="","",ORÇAMENTO!#REF!)</f>
        <v>#REF!</v>
      </c>
      <c r="B662" s="142" t="e">
        <f>ORÇAMENTO!#REF!</f>
        <v>#REF!</v>
      </c>
      <c r="C662" s="22" t="e">
        <f>ORÇAMENTO!#REF!</f>
        <v>#REF!</v>
      </c>
      <c r="D662" s="21" t="e">
        <f>ORÇAMENTO!#REF!</f>
        <v>#REF!</v>
      </c>
      <c r="E662" s="175"/>
      <c r="F662" s="176" t="e">
        <f>ORÇAMENTO!#REF!</f>
        <v>#REF!</v>
      </c>
    </row>
    <row r="663" spans="1:6" ht="15.75">
      <c r="A663" s="174" t="e">
        <f>IF(ORÇAMENTO!#REF!="","",ORÇAMENTO!#REF!)</f>
        <v>#REF!</v>
      </c>
      <c r="B663" s="142" t="e">
        <f>ORÇAMENTO!#REF!</f>
        <v>#REF!</v>
      </c>
      <c r="C663" s="22" t="e">
        <f>ORÇAMENTO!#REF!</f>
        <v>#REF!</v>
      </c>
      <c r="D663" s="21" t="e">
        <f>ORÇAMENTO!#REF!</f>
        <v>#REF!</v>
      </c>
      <c r="E663" s="175"/>
      <c r="F663" s="176" t="e">
        <f>ORÇAMENTO!#REF!</f>
        <v>#REF!</v>
      </c>
    </row>
    <row r="664" spans="1:6" ht="15.75">
      <c r="A664" s="174" t="e">
        <f>IF(ORÇAMENTO!#REF!="","",ORÇAMENTO!#REF!)</f>
        <v>#REF!</v>
      </c>
      <c r="B664" s="142" t="e">
        <f>ORÇAMENTO!#REF!</f>
        <v>#REF!</v>
      </c>
      <c r="C664" s="22" t="e">
        <f>ORÇAMENTO!#REF!</f>
        <v>#REF!</v>
      </c>
      <c r="D664" s="21" t="e">
        <f>ORÇAMENTO!#REF!</f>
        <v>#REF!</v>
      </c>
      <c r="E664" s="175"/>
      <c r="F664" s="176" t="e">
        <f>ORÇAMENTO!#REF!</f>
        <v>#REF!</v>
      </c>
    </row>
    <row r="665" spans="1:6" ht="15.75">
      <c r="A665" s="174" t="e">
        <f>IF(ORÇAMENTO!#REF!="","",ORÇAMENTO!#REF!)</f>
        <v>#REF!</v>
      </c>
      <c r="B665" s="142" t="e">
        <f>ORÇAMENTO!#REF!</f>
        <v>#REF!</v>
      </c>
      <c r="C665" s="22" t="e">
        <f>ORÇAMENTO!#REF!</f>
        <v>#REF!</v>
      </c>
      <c r="D665" s="21" t="e">
        <f>ORÇAMENTO!#REF!</f>
        <v>#REF!</v>
      </c>
      <c r="E665" s="175"/>
      <c r="F665" s="176" t="e">
        <f>ORÇAMENTO!#REF!</f>
        <v>#REF!</v>
      </c>
    </row>
    <row r="666" spans="1:6" ht="15.75">
      <c r="A666" s="174" t="e">
        <f>IF(ORÇAMENTO!#REF!="","",ORÇAMENTO!#REF!)</f>
        <v>#REF!</v>
      </c>
      <c r="B666" s="142" t="e">
        <f>ORÇAMENTO!#REF!</f>
        <v>#REF!</v>
      </c>
      <c r="C666" s="22" t="e">
        <f>ORÇAMENTO!#REF!</f>
        <v>#REF!</v>
      </c>
      <c r="D666" s="21" t="e">
        <f>ORÇAMENTO!#REF!</f>
        <v>#REF!</v>
      </c>
      <c r="E666" s="175"/>
      <c r="F666" s="176" t="e">
        <f>ORÇAMENTO!#REF!</f>
        <v>#REF!</v>
      </c>
    </row>
    <row r="667" spans="1:6" ht="15.75">
      <c r="A667" s="174" t="e">
        <f>IF(ORÇAMENTO!#REF!="","",ORÇAMENTO!#REF!)</f>
        <v>#REF!</v>
      </c>
      <c r="B667" s="142" t="e">
        <f>ORÇAMENTO!#REF!</f>
        <v>#REF!</v>
      </c>
      <c r="C667" s="22" t="e">
        <f>ORÇAMENTO!#REF!</f>
        <v>#REF!</v>
      </c>
      <c r="D667" s="21" t="e">
        <f>ORÇAMENTO!#REF!</f>
        <v>#REF!</v>
      </c>
      <c r="E667" s="175"/>
      <c r="F667" s="176" t="e">
        <f>ORÇAMENTO!#REF!</f>
        <v>#REF!</v>
      </c>
    </row>
    <row r="668" spans="1:6" ht="15.75">
      <c r="A668" s="174" t="e">
        <f>IF(ORÇAMENTO!#REF!="","",ORÇAMENTO!#REF!)</f>
        <v>#REF!</v>
      </c>
      <c r="B668" s="142" t="e">
        <f>ORÇAMENTO!#REF!</f>
        <v>#REF!</v>
      </c>
      <c r="C668" s="22" t="e">
        <f>ORÇAMENTO!#REF!</f>
        <v>#REF!</v>
      </c>
      <c r="D668" s="21" t="e">
        <f>ORÇAMENTO!#REF!</f>
        <v>#REF!</v>
      </c>
      <c r="E668" s="175"/>
      <c r="F668" s="176" t="e">
        <f>ORÇAMENTO!#REF!</f>
        <v>#REF!</v>
      </c>
    </row>
    <row r="669" spans="1:6" ht="15.75">
      <c r="A669" s="174" t="e">
        <f>IF(ORÇAMENTO!#REF!="","",ORÇAMENTO!#REF!)</f>
        <v>#REF!</v>
      </c>
      <c r="B669" s="142" t="e">
        <f>ORÇAMENTO!#REF!</f>
        <v>#REF!</v>
      </c>
      <c r="C669" s="22" t="e">
        <f>ORÇAMENTO!#REF!</f>
        <v>#REF!</v>
      </c>
      <c r="D669" s="21" t="e">
        <f>ORÇAMENTO!#REF!</f>
        <v>#REF!</v>
      </c>
      <c r="E669" s="175"/>
      <c r="F669" s="176" t="e">
        <f>ORÇAMENTO!#REF!</f>
        <v>#REF!</v>
      </c>
    </row>
    <row r="670" spans="1:6" ht="15.75">
      <c r="A670" s="174" t="e">
        <f>IF(ORÇAMENTO!#REF!="","",ORÇAMENTO!#REF!)</f>
        <v>#REF!</v>
      </c>
      <c r="B670" s="142" t="e">
        <f>ORÇAMENTO!#REF!</f>
        <v>#REF!</v>
      </c>
      <c r="C670" s="22" t="e">
        <f>ORÇAMENTO!#REF!</f>
        <v>#REF!</v>
      </c>
      <c r="D670" s="21" t="e">
        <f>ORÇAMENTO!#REF!</f>
        <v>#REF!</v>
      </c>
      <c r="E670" s="175"/>
      <c r="F670" s="176" t="e">
        <f>ORÇAMENTO!#REF!</f>
        <v>#REF!</v>
      </c>
    </row>
    <row r="671" spans="1:6" ht="15.75">
      <c r="A671" s="174" t="e">
        <f>IF(ORÇAMENTO!#REF!="","",ORÇAMENTO!#REF!)</f>
        <v>#REF!</v>
      </c>
      <c r="B671" s="142" t="e">
        <f>ORÇAMENTO!#REF!</f>
        <v>#REF!</v>
      </c>
      <c r="C671" s="22" t="e">
        <f>ORÇAMENTO!#REF!</f>
        <v>#REF!</v>
      </c>
      <c r="D671" s="21" t="e">
        <f>ORÇAMENTO!#REF!</f>
        <v>#REF!</v>
      </c>
      <c r="E671" s="175"/>
      <c r="F671" s="176" t="e">
        <f>ORÇAMENTO!#REF!</f>
        <v>#REF!</v>
      </c>
    </row>
    <row r="672" spans="1:6" ht="15.75">
      <c r="A672" s="174" t="e">
        <f>IF(ORÇAMENTO!#REF!="","",ORÇAMENTO!#REF!)</f>
        <v>#REF!</v>
      </c>
      <c r="B672" s="142" t="e">
        <f>ORÇAMENTO!#REF!</f>
        <v>#REF!</v>
      </c>
      <c r="C672" s="22" t="e">
        <f>ORÇAMENTO!#REF!</f>
        <v>#REF!</v>
      </c>
      <c r="D672" s="21" t="e">
        <f>ORÇAMENTO!#REF!</f>
        <v>#REF!</v>
      </c>
      <c r="E672" s="175"/>
      <c r="F672" s="176" t="e">
        <f>ORÇAMENTO!#REF!</f>
        <v>#REF!</v>
      </c>
    </row>
    <row r="673" spans="1:6" ht="15.75">
      <c r="A673" s="174" t="e">
        <f>IF(ORÇAMENTO!#REF!="","",ORÇAMENTO!#REF!)</f>
        <v>#REF!</v>
      </c>
      <c r="B673" s="142" t="e">
        <f>ORÇAMENTO!#REF!</f>
        <v>#REF!</v>
      </c>
      <c r="C673" s="22" t="e">
        <f>ORÇAMENTO!#REF!</f>
        <v>#REF!</v>
      </c>
      <c r="D673" s="21" t="e">
        <f>ORÇAMENTO!#REF!</f>
        <v>#REF!</v>
      </c>
      <c r="E673" s="175"/>
      <c r="F673" s="176" t="e">
        <f>ORÇAMENTO!#REF!</f>
        <v>#REF!</v>
      </c>
    </row>
    <row r="674" spans="1:6" ht="15.75">
      <c r="A674" s="174" t="e">
        <f>IF(ORÇAMENTO!#REF!="","",ORÇAMENTO!#REF!)</f>
        <v>#REF!</v>
      </c>
      <c r="B674" s="142" t="e">
        <f>ORÇAMENTO!#REF!</f>
        <v>#REF!</v>
      </c>
      <c r="C674" s="22" t="e">
        <f>ORÇAMENTO!#REF!</f>
        <v>#REF!</v>
      </c>
      <c r="D674" s="21" t="e">
        <f>ORÇAMENTO!#REF!</f>
        <v>#REF!</v>
      </c>
      <c r="E674" s="175"/>
      <c r="F674" s="176" t="e">
        <f>ORÇAMENTO!#REF!</f>
        <v>#REF!</v>
      </c>
    </row>
    <row r="675" spans="1:6" ht="15.75">
      <c r="A675" s="174" t="e">
        <f>IF(ORÇAMENTO!#REF!="","",ORÇAMENTO!#REF!)</f>
        <v>#REF!</v>
      </c>
      <c r="B675" s="142" t="e">
        <f>ORÇAMENTO!#REF!</f>
        <v>#REF!</v>
      </c>
      <c r="C675" s="22" t="e">
        <f>ORÇAMENTO!#REF!</f>
        <v>#REF!</v>
      </c>
      <c r="D675" s="21" t="e">
        <f>ORÇAMENTO!#REF!</f>
        <v>#REF!</v>
      </c>
      <c r="E675" s="175"/>
      <c r="F675" s="176" t="e">
        <f>ORÇAMENTO!#REF!</f>
        <v>#REF!</v>
      </c>
    </row>
    <row r="676" spans="1:6" ht="15.75">
      <c r="A676" s="174" t="e">
        <f>IF(ORÇAMENTO!#REF!="","",ORÇAMENTO!#REF!)</f>
        <v>#REF!</v>
      </c>
      <c r="B676" s="142" t="e">
        <f>ORÇAMENTO!#REF!</f>
        <v>#REF!</v>
      </c>
      <c r="C676" s="22" t="e">
        <f>ORÇAMENTO!#REF!</f>
        <v>#REF!</v>
      </c>
      <c r="D676" s="21" t="e">
        <f>ORÇAMENTO!#REF!</f>
        <v>#REF!</v>
      </c>
      <c r="E676" s="175"/>
      <c r="F676" s="176" t="e">
        <f>ORÇAMENTO!#REF!</f>
        <v>#REF!</v>
      </c>
    </row>
    <row r="677" spans="1:6" ht="15.75">
      <c r="A677" s="174" t="e">
        <f>IF(ORÇAMENTO!#REF!="","",ORÇAMENTO!#REF!)</f>
        <v>#REF!</v>
      </c>
      <c r="B677" s="142" t="e">
        <f>ORÇAMENTO!#REF!</f>
        <v>#REF!</v>
      </c>
      <c r="C677" s="22" t="e">
        <f>ORÇAMENTO!#REF!</f>
        <v>#REF!</v>
      </c>
      <c r="D677" s="21" t="e">
        <f>ORÇAMENTO!#REF!</f>
        <v>#REF!</v>
      </c>
      <c r="E677" s="175"/>
      <c r="F677" s="176" t="e">
        <f>ORÇAMENTO!#REF!</f>
        <v>#REF!</v>
      </c>
    </row>
    <row r="678" spans="1:6" ht="31.5">
      <c r="A678" s="174" t="str">
        <f>IF(ORÇAMENTO!A231="","",ORÇAMENTO!A231)</f>
        <v>14.3.6</v>
      </c>
      <c r="B678" s="142" t="str">
        <f>ORÇAMENTO!B231</f>
        <v>ED-50007</v>
      </c>
      <c r="C678" s="22" t="str">
        <f>ORÇAMENTO!C231</f>
        <v>CAIXA SIFONADA EM PVC COM GRELHA QUADRADA150 X 150 X 50 MM</v>
      </c>
      <c r="D678" s="21" t="str">
        <f>ORÇAMENTO!D231</f>
        <v>UN</v>
      </c>
      <c r="E678" s="175"/>
      <c r="F678" s="176">
        <f>ORÇAMENTO!E231</f>
        <v>12</v>
      </c>
    </row>
    <row r="679" spans="1:6" ht="15.75">
      <c r="A679" s="174" t="e">
        <f>IF(ORÇAMENTO!#REF!="","",ORÇAMENTO!#REF!)</f>
        <v>#REF!</v>
      </c>
      <c r="B679" s="142" t="e">
        <f>ORÇAMENTO!#REF!</f>
        <v>#REF!</v>
      </c>
      <c r="C679" s="22" t="e">
        <f>ORÇAMENTO!#REF!</f>
        <v>#REF!</v>
      </c>
      <c r="D679" s="21" t="e">
        <f>ORÇAMENTO!#REF!</f>
        <v>#REF!</v>
      </c>
      <c r="E679" s="175"/>
      <c r="F679" s="176" t="e">
        <f>ORÇAMENTO!#REF!</f>
        <v>#REF!</v>
      </c>
    </row>
    <row r="680" spans="1:6" ht="15.75">
      <c r="A680" s="174" t="e">
        <f>IF(ORÇAMENTO!#REF!="","",ORÇAMENTO!#REF!)</f>
        <v>#REF!</v>
      </c>
      <c r="B680" s="142" t="e">
        <f>ORÇAMENTO!#REF!</f>
        <v>#REF!</v>
      </c>
      <c r="C680" s="22" t="e">
        <f>ORÇAMENTO!#REF!</f>
        <v>#REF!</v>
      </c>
      <c r="D680" s="21" t="e">
        <f>ORÇAMENTO!#REF!</f>
        <v>#REF!</v>
      </c>
      <c r="E680" s="175"/>
      <c r="F680" s="176" t="e">
        <f>ORÇAMENTO!#REF!</f>
        <v>#REF!</v>
      </c>
    </row>
    <row r="681" spans="1:6" ht="15.75">
      <c r="A681" s="174" t="e">
        <f>IF(ORÇAMENTO!#REF!="","",ORÇAMENTO!#REF!)</f>
        <v>#REF!</v>
      </c>
      <c r="B681" s="142" t="e">
        <f>ORÇAMENTO!#REF!</f>
        <v>#REF!</v>
      </c>
      <c r="C681" s="22" t="e">
        <f>ORÇAMENTO!#REF!</f>
        <v>#REF!</v>
      </c>
      <c r="D681" s="21" t="e">
        <f>ORÇAMENTO!#REF!</f>
        <v>#REF!</v>
      </c>
      <c r="E681" s="175"/>
      <c r="F681" s="176" t="e">
        <f>ORÇAMENTO!#REF!</f>
        <v>#REF!</v>
      </c>
    </row>
    <row r="682" spans="1:6" ht="15.75">
      <c r="A682" s="174" t="e">
        <f>IF(ORÇAMENTO!#REF!="","",ORÇAMENTO!#REF!)</f>
        <v>#REF!</v>
      </c>
      <c r="B682" s="142" t="e">
        <f>ORÇAMENTO!#REF!</f>
        <v>#REF!</v>
      </c>
      <c r="C682" s="22" t="e">
        <f>ORÇAMENTO!#REF!</f>
        <v>#REF!</v>
      </c>
      <c r="D682" s="21" t="e">
        <f>ORÇAMENTO!#REF!</f>
        <v>#REF!</v>
      </c>
      <c r="E682" s="175"/>
      <c r="F682" s="176" t="e">
        <f>ORÇAMENTO!#REF!</f>
        <v>#REF!</v>
      </c>
    </row>
    <row r="683" spans="1:6" ht="15.75">
      <c r="A683" s="174" t="e">
        <f>IF(ORÇAMENTO!#REF!="","",ORÇAMENTO!#REF!)</f>
        <v>#REF!</v>
      </c>
      <c r="B683" s="142" t="e">
        <f>ORÇAMENTO!#REF!</f>
        <v>#REF!</v>
      </c>
      <c r="C683" s="22" t="e">
        <f>ORÇAMENTO!#REF!</f>
        <v>#REF!</v>
      </c>
      <c r="D683" s="21" t="e">
        <f>ORÇAMENTO!#REF!</f>
        <v>#REF!</v>
      </c>
      <c r="E683" s="175"/>
      <c r="F683" s="176" t="e">
        <f>ORÇAMENTO!#REF!</f>
        <v>#REF!</v>
      </c>
    </row>
    <row r="684" spans="1:6" ht="15.75">
      <c r="A684" s="174" t="e">
        <f>IF(ORÇAMENTO!#REF!="","",ORÇAMENTO!#REF!)</f>
        <v>#REF!</v>
      </c>
      <c r="B684" s="142" t="e">
        <f>ORÇAMENTO!#REF!</f>
        <v>#REF!</v>
      </c>
      <c r="C684" s="22" t="e">
        <f>ORÇAMENTO!#REF!</f>
        <v>#REF!</v>
      </c>
      <c r="D684" s="21" t="e">
        <f>ORÇAMENTO!#REF!</f>
        <v>#REF!</v>
      </c>
      <c r="E684" s="175"/>
      <c r="F684" s="176" t="e">
        <f>ORÇAMENTO!#REF!</f>
        <v>#REF!</v>
      </c>
    </row>
    <row r="685" spans="1:6" ht="15.75">
      <c r="A685" s="174" t="e">
        <f>IF(ORÇAMENTO!#REF!="","",ORÇAMENTO!#REF!)</f>
        <v>#REF!</v>
      </c>
      <c r="B685" s="142" t="e">
        <f>ORÇAMENTO!#REF!</f>
        <v>#REF!</v>
      </c>
      <c r="C685" s="22" t="e">
        <f>ORÇAMENTO!#REF!</f>
        <v>#REF!</v>
      </c>
      <c r="D685" s="21" t="e">
        <f>ORÇAMENTO!#REF!</f>
        <v>#REF!</v>
      </c>
      <c r="E685" s="175"/>
      <c r="F685" s="176" t="e">
        <f>ORÇAMENTO!#REF!</f>
        <v>#REF!</v>
      </c>
    </row>
    <row r="686" spans="1:6" ht="15.75">
      <c r="A686" s="174" t="e">
        <f>IF(ORÇAMENTO!#REF!="","",ORÇAMENTO!#REF!)</f>
        <v>#REF!</v>
      </c>
      <c r="B686" s="142" t="e">
        <f>ORÇAMENTO!#REF!</f>
        <v>#REF!</v>
      </c>
      <c r="C686" s="22" t="e">
        <f>ORÇAMENTO!#REF!</f>
        <v>#REF!</v>
      </c>
      <c r="D686" s="21" t="e">
        <f>ORÇAMENTO!#REF!</f>
        <v>#REF!</v>
      </c>
      <c r="E686" s="175"/>
      <c r="F686" s="176" t="e">
        <f>ORÇAMENTO!#REF!</f>
        <v>#REF!</v>
      </c>
    </row>
    <row r="687" spans="1:6" ht="15.75">
      <c r="A687" s="174" t="e">
        <f>IF(ORÇAMENTO!#REF!="","",ORÇAMENTO!#REF!)</f>
        <v>#REF!</v>
      </c>
      <c r="B687" s="142" t="e">
        <f>ORÇAMENTO!#REF!</f>
        <v>#REF!</v>
      </c>
      <c r="C687" s="22" t="e">
        <f>ORÇAMENTO!#REF!</f>
        <v>#REF!</v>
      </c>
      <c r="D687" s="21" t="e">
        <f>ORÇAMENTO!#REF!</f>
        <v>#REF!</v>
      </c>
      <c r="E687" s="175"/>
      <c r="F687" s="176" t="e">
        <f>ORÇAMENTO!#REF!</f>
        <v>#REF!</v>
      </c>
    </row>
    <row r="688" spans="1:6" ht="15.75">
      <c r="A688" s="174" t="e">
        <f>IF(ORÇAMENTO!#REF!="","",ORÇAMENTO!#REF!)</f>
        <v>#REF!</v>
      </c>
      <c r="B688" s="142" t="e">
        <f>ORÇAMENTO!#REF!</f>
        <v>#REF!</v>
      </c>
      <c r="C688" s="22" t="e">
        <f>ORÇAMENTO!#REF!</f>
        <v>#REF!</v>
      </c>
      <c r="D688" s="21" t="e">
        <f>ORÇAMENTO!#REF!</f>
        <v>#REF!</v>
      </c>
      <c r="E688" s="175"/>
      <c r="F688" s="176" t="e">
        <f>ORÇAMENTO!#REF!</f>
        <v>#REF!</v>
      </c>
    </row>
    <row r="689" spans="1:6" ht="31.5">
      <c r="A689" s="174" t="str">
        <f>IF(ORÇAMENTO!A232="","",ORÇAMENTO!A232)</f>
        <v>14.3.7</v>
      </c>
      <c r="B689" s="142" t="str">
        <f>ORÇAMENTO!B232</f>
        <v>ED-49957</v>
      </c>
      <c r="C689" s="22" t="str">
        <f>ORÇAMENTO!C232</f>
        <v>RALO SIFONADO PVC CILINDRICO 100 X 70 X 40 MM COM GRELHA QUADRADA</v>
      </c>
      <c r="D689" s="21" t="str">
        <f>ORÇAMENTO!D232</f>
        <v>UN</v>
      </c>
      <c r="E689" s="175"/>
      <c r="F689" s="176">
        <f>ORÇAMENTO!E232</f>
        <v>8</v>
      </c>
    </row>
    <row r="690" spans="1:6" ht="15.75">
      <c r="A690" s="174" t="e">
        <f>IF(ORÇAMENTO!#REF!="","",ORÇAMENTO!#REF!)</f>
        <v>#REF!</v>
      </c>
      <c r="B690" s="142" t="e">
        <f>ORÇAMENTO!#REF!</f>
        <v>#REF!</v>
      </c>
      <c r="C690" s="22" t="e">
        <f>ORÇAMENTO!#REF!</f>
        <v>#REF!</v>
      </c>
      <c r="D690" s="21" t="e">
        <f>ORÇAMENTO!#REF!</f>
        <v>#REF!</v>
      </c>
      <c r="E690" s="175"/>
      <c r="F690" s="176" t="e">
        <f>ORÇAMENTO!#REF!</f>
        <v>#REF!</v>
      </c>
    </row>
    <row r="691" spans="1:6" ht="15.75">
      <c r="A691" s="174" t="e">
        <f>IF(ORÇAMENTO!#REF!="","",ORÇAMENTO!#REF!)</f>
        <v>#REF!</v>
      </c>
      <c r="B691" s="142" t="e">
        <f>ORÇAMENTO!#REF!</f>
        <v>#REF!</v>
      </c>
      <c r="C691" s="22" t="e">
        <f>ORÇAMENTO!#REF!</f>
        <v>#REF!</v>
      </c>
      <c r="D691" s="21" t="e">
        <f>ORÇAMENTO!#REF!</f>
        <v>#REF!</v>
      </c>
      <c r="E691" s="175"/>
      <c r="F691" s="176" t="e">
        <f>ORÇAMENTO!#REF!</f>
        <v>#REF!</v>
      </c>
    </row>
    <row r="692" spans="1:6" ht="15.75">
      <c r="A692" s="174" t="e">
        <f>IF(ORÇAMENTO!#REF!="","",ORÇAMENTO!#REF!)</f>
        <v>#REF!</v>
      </c>
      <c r="B692" s="142" t="e">
        <f>ORÇAMENTO!#REF!</f>
        <v>#REF!</v>
      </c>
      <c r="C692" s="22" t="e">
        <f>ORÇAMENTO!#REF!</f>
        <v>#REF!</v>
      </c>
      <c r="D692" s="21" t="e">
        <f>ORÇAMENTO!#REF!</f>
        <v>#REF!</v>
      </c>
      <c r="E692" s="175"/>
      <c r="F692" s="176" t="e">
        <f>ORÇAMENTO!#REF!</f>
        <v>#REF!</v>
      </c>
    </row>
    <row r="693" spans="1:6" ht="15.75">
      <c r="A693" s="174" t="e">
        <f>IF(ORÇAMENTO!#REF!="","",ORÇAMENTO!#REF!)</f>
        <v>#REF!</v>
      </c>
      <c r="B693" s="142" t="e">
        <f>ORÇAMENTO!#REF!</f>
        <v>#REF!</v>
      </c>
      <c r="C693" s="22" t="e">
        <f>ORÇAMENTO!#REF!</f>
        <v>#REF!</v>
      </c>
      <c r="D693" s="21" t="e">
        <f>ORÇAMENTO!#REF!</f>
        <v>#REF!</v>
      </c>
      <c r="E693" s="175"/>
      <c r="F693" s="176" t="e">
        <f>ORÇAMENTO!#REF!</f>
        <v>#REF!</v>
      </c>
    </row>
    <row r="694" spans="1:6" ht="15.75">
      <c r="A694" s="174" t="e">
        <f>IF(ORÇAMENTO!#REF!="","",ORÇAMENTO!#REF!)</f>
        <v>#REF!</v>
      </c>
      <c r="B694" s="142" t="e">
        <f>ORÇAMENTO!#REF!</f>
        <v>#REF!</v>
      </c>
      <c r="C694" s="22" t="e">
        <f>ORÇAMENTO!#REF!</f>
        <v>#REF!</v>
      </c>
      <c r="D694" s="21" t="e">
        <f>ORÇAMENTO!#REF!</f>
        <v>#REF!</v>
      </c>
      <c r="E694" s="175"/>
      <c r="F694" s="176" t="e">
        <f>ORÇAMENTO!#REF!</f>
        <v>#REF!</v>
      </c>
    </row>
    <row r="695" spans="1:6" ht="15.75">
      <c r="A695" s="174" t="e">
        <f>IF(ORÇAMENTO!#REF!="","",ORÇAMENTO!#REF!)</f>
        <v>#REF!</v>
      </c>
      <c r="B695" s="142" t="e">
        <f>ORÇAMENTO!#REF!</f>
        <v>#REF!</v>
      </c>
      <c r="C695" s="22" t="e">
        <f>ORÇAMENTO!#REF!</f>
        <v>#REF!</v>
      </c>
      <c r="D695" s="21" t="e">
        <f>ORÇAMENTO!#REF!</f>
        <v>#REF!</v>
      </c>
      <c r="E695" s="175"/>
      <c r="F695" s="176" t="e">
        <f>ORÇAMENTO!#REF!</f>
        <v>#REF!</v>
      </c>
    </row>
    <row r="696" spans="1:6" ht="15.75">
      <c r="A696" s="174" t="e">
        <f>IF(ORÇAMENTO!#REF!="","",ORÇAMENTO!#REF!)</f>
        <v>#REF!</v>
      </c>
      <c r="B696" s="142" t="e">
        <f>ORÇAMENTO!#REF!</f>
        <v>#REF!</v>
      </c>
      <c r="C696" s="22" t="e">
        <f>ORÇAMENTO!#REF!</f>
        <v>#REF!</v>
      </c>
      <c r="D696" s="21" t="e">
        <f>ORÇAMENTO!#REF!</f>
        <v>#REF!</v>
      </c>
      <c r="E696" s="175"/>
      <c r="F696" s="176" t="e">
        <f>ORÇAMENTO!#REF!</f>
        <v>#REF!</v>
      </c>
    </row>
    <row r="697" spans="1:6" ht="15.75">
      <c r="A697" s="174" t="e">
        <f>IF(ORÇAMENTO!#REF!="","",ORÇAMENTO!#REF!)</f>
        <v>#REF!</v>
      </c>
      <c r="B697" s="142" t="e">
        <f>ORÇAMENTO!#REF!</f>
        <v>#REF!</v>
      </c>
      <c r="C697" s="22" t="e">
        <f>ORÇAMENTO!#REF!</f>
        <v>#REF!</v>
      </c>
      <c r="D697" s="21" t="e">
        <f>ORÇAMENTO!#REF!</f>
        <v>#REF!</v>
      </c>
      <c r="E697" s="175"/>
      <c r="F697" s="176" t="e">
        <f>ORÇAMENTO!#REF!</f>
        <v>#REF!</v>
      </c>
    </row>
    <row r="698" spans="1:6" ht="15.75">
      <c r="A698" s="174" t="e">
        <f>IF(ORÇAMENTO!#REF!="","",ORÇAMENTO!#REF!)</f>
        <v>#REF!</v>
      </c>
      <c r="B698" s="142" t="e">
        <f>ORÇAMENTO!#REF!</f>
        <v>#REF!</v>
      </c>
      <c r="C698" s="22" t="e">
        <f>ORÇAMENTO!#REF!</f>
        <v>#REF!</v>
      </c>
      <c r="D698" s="21" t="e">
        <f>ORÇAMENTO!#REF!</f>
        <v>#REF!</v>
      </c>
      <c r="E698" s="175"/>
      <c r="F698" s="176" t="e">
        <f>ORÇAMENTO!#REF!</f>
        <v>#REF!</v>
      </c>
    </row>
    <row r="699" spans="1:6" ht="5.0999999999999996" customHeight="1">
      <c r="A699" s="53"/>
      <c r="B699" s="54"/>
      <c r="C699" s="55"/>
      <c r="D699" s="54"/>
      <c r="E699" s="56"/>
      <c r="F699" s="57"/>
    </row>
    <row r="700" spans="1:6" ht="5.0999999999999996" customHeight="1">
      <c r="A700" s="68"/>
      <c r="B700" s="69"/>
      <c r="C700" s="70"/>
      <c r="D700" s="69"/>
      <c r="E700" s="73"/>
      <c r="F700" s="74"/>
    </row>
    <row r="701" spans="1:6" ht="15.75">
      <c r="A701" s="20" t="str">
        <f>IF(ORÇAMENTO!A235="","",ORÇAMENTO!A235)</f>
        <v>14.4</v>
      </c>
      <c r="B701" s="107"/>
      <c r="C701" s="26" t="str">
        <f>ORÇAMENTO!C235</f>
        <v>VÁLVULAS, REGISTROS E BOMBAS</v>
      </c>
      <c r="D701" s="180"/>
      <c r="E701" s="181"/>
      <c r="F701" s="182"/>
    </row>
    <row r="702" spans="1:6" ht="15.75">
      <c r="A702" s="174" t="e">
        <f>IF(ORÇAMENTO!#REF!="","",ORÇAMENTO!#REF!)</f>
        <v>#REF!</v>
      </c>
      <c r="B702" s="142" t="e">
        <f>ORÇAMENTO!#REF!</f>
        <v>#REF!</v>
      </c>
      <c r="C702" s="22" t="e">
        <f>ORÇAMENTO!#REF!</f>
        <v>#REF!</v>
      </c>
      <c r="D702" s="21" t="e">
        <f>ORÇAMENTO!#REF!</f>
        <v>#REF!</v>
      </c>
      <c r="E702" s="175"/>
      <c r="F702" s="176" t="e">
        <f>ORÇAMENTO!#REF!</f>
        <v>#REF!</v>
      </c>
    </row>
    <row r="703" spans="1:6" ht="15.75">
      <c r="A703" s="174" t="e">
        <f>IF(ORÇAMENTO!#REF!="","",ORÇAMENTO!#REF!)</f>
        <v>#REF!</v>
      </c>
      <c r="B703" s="142" t="e">
        <f>ORÇAMENTO!#REF!</f>
        <v>#REF!</v>
      </c>
      <c r="C703" s="22" t="e">
        <f>ORÇAMENTO!#REF!</f>
        <v>#REF!</v>
      </c>
      <c r="D703" s="21" t="e">
        <f>ORÇAMENTO!#REF!</f>
        <v>#REF!</v>
      </c>
      <c r="E703" s="175"/>
      <c r="F703" s="176" t="e">
        <f>ORÇAMENTO!#REF!</f>
        <v>#REF!</v>
      </c>
    </row>
    <row r="704" spans="1:6" ht="15.75">
      <c r="A704" s="174" t="e">
        <f>IF(ORÇAMENTO!#REF!="","",ORÇAMENTO!#REF!)</f>
        <v>#REF!</v>
      </c>
      <c r="B704" s="142" t="e">
        <f>ORÇAMENTO!#REF!</f>
        <v>#REF!</v>
      </c>
      <c r="C704" s="22" t="e">
        <f>ORÇAMENTO!#REF!</f>
        <v>#REF!</v>
      </c>
      <c r="D704" s="21" t="e">
        <f>ORÇAMENTO!#REF!</f>
        <v>#REF!</v>
      </c>
      <c r="E704" s="175"/>
      <c r="F704" s="176" t="e">
        <f>ORÇAMENTO!#REF!</f>
        <v>#REF!</v>
      </c>
    </row>
    <row r="705" spans="1:6" ht="15.75">
      <c r="A705" s="174" t="e">
        <f>IF(ORÇAMENTO!#REF!="","",ORÇAMENTO!#REF!)</f>
        <v>#REF!</v>
      </c>
      <c r="B705" s="142" t="e">
        <f>ORÇAMENTO!#REF!</f>
        <v>#REF!</v>
      </c>
      <c r="C705" s="22" t="e">
        <f>ORÇAMENTO!#REF!</f>
        <v>#REF!</v>
      </c>
      <c r="D705" s="21" t="e">
        <f>ORÇAMENTO!#REF!</f>
        <v>#REF!</v>
      </c>
      <c r="E705" s="175"/>
      <c r="F705" s="176" t="e">
        <f>ORÇAMENTO!#REF!</f>
        <v>#REF!</v>
      </c>
    </row>
    <row r="706" spans="1:6" ht="15.75">
      <c r="A706" s="174" t="e">
        <f>IF(ORÇAMENTO!#REF!="","",ORÇAMENTO!#REF!)</f>
        <v>#REF!</v>
      </c>
      <c r="B706" s="142" t="e">
        <f>ORÇAMENTO!#REF!</f>
        <v>#REF!</v>
      </c>
      <c r="C706" s="22" t="e">
        <f>ORÇAMENTO!#REF!</f>
        <v>#REF!</v>
      </c>
      <c r="D706" s="21" t="e">
        <f>ORÇAMENTO!#REF!</f>
        <v>#REF!</v>
      </c>
      <c r="E706" s="175"/>
      <c r="F706" s="176" t="e">
        <f>ORÇAMENTO!#REF!</f>
        <v>#REF!</v>
      </c>
    </row>
    <row r="707" spans="1:6" ht="15.75">
      <c r="A707" s="174" t="e">
        <f>IF(ORÇAMENTO!#REF!="","",ORÇAMENTO!#REF!)</f>
        <v>#REF!</v>
      </c>
      <c r="B707" s="142" t="e">
        <f>ORÇAMENTO!#REF!</f>
        <v>#REF!</v>
      </c>
      <c r="C707" s="22" t="e">
        <f>ORÇAMENTO!#REF!</f>
        <v>#REF!</v>
      </c>
      <c r="D707" s="21" t="e">
        <f>ORÇAMENTO!#REF!</f>
        <v>#REF!</v>
      </c>
      <c r="E707" s="175"/>
      <c r="F707" s="176" t="e">
        <f>ORÇAMENTO!#REF!</f>
        <v>#REF!</v>
      </c>
    </row>
    <row r="708" spans="1:6" ht="15.75">
      <c r="A708" s="174" t="e">
        <f>IF(ORÇAMENTO!#REF!="","",ORÇAMENTO!#REF!)</f>
        <v>#REF!</v>
      </c>
      <c r="B708" s="142" t="e">
        <f>ORÇAMENTO!#REF!</f>
        <v>#REF!</v>
      </c>
      <c r="C708" s="22" t="e">
        <f>ORÇAMENTO!#REF!</f>
        <v>#REF!</v>
      </c>
      <c r="D708" s="21" t="e">
        <f>ORÇAMENTO!#REF!</f>
        <v>#REF!</v>
      </c>
      <c r="E708" s="175"/>
      <c r="F708" s="176" t="e">
        <f>ORÇAMENTO!#REF!</f>
        <v>#REF!</v>
      </c>
    </row>
    <row r="709" spans="1:6" ht="15.75">
      <c r="A709" s="174" t="e">
        <f>IF(ORÇAMENTO!#REF!="","",ORÇAMENTO!#REF!)</f>
        <v>#REF!</v>
      </c>
      <c r="B709" s="142" t="e">
        <f>ORÇAMENTO!#REF!</f>
        <v>#REF!</v>
      </c>
      <c r="C709" s="22" t="e">
        <f>ORÇAMENTO!#REF!</f>
        <v>#REF!</v>
      </c>
      <c r="D709" s="21" t="e">
        <f>ORÇAMENTO!#REF!</f>
        <v>#REF!</v>
      </c>
      <c r="E709" s="175"/>
      <c r="F709" s="176" t="e">
        <f>ORÇAMENTO!#REF!</f>
        <v>#REF!</v>
      </c>
    </row>
    <row r="710" spans="1:6" ht="15.75">
      <c r="A710" s="174" t="e">
        <f>IF(ORÇAMENTO!#REF!="","",ORÇAMENTO!#REF!)</f>
        <v>#REF!</v>
      </c>
      <c r="B710" s="142" t="e">
        <f>ORÇAMENTO!#REF!</f>
        <v>#REF!</v>
      </c>
      <c r="C710" s="22" t="e">
        <f>ORÇAMENTO!#REF!</f>
        <v>#REF!</v>
      </c>
      <c r="D710" s="21" t="e">
        <f>ORÇAMENTO!#REF!</f>
        <v>#REF!</v>
      </c>
      <c r="E710" s="175"/>
      <c r="F710" s="176" t="e">
        <f>ORÇAMENTO!#REF!</f>
        <v>#REF!</v>
      </c>
    </row>
    <row r="711" spans="1:6" ht="63">
      <c r="A711" s="174" t="str">
        <f>IF(ORÇAMENTO!A236="","",ORÇAMENTO!A236)</f>
        <v>14.4.1</v>
      </c>
      <c r="B711" s="142" t="str">
        <f>ORÇAMENTO!B236</f>
        <v>ED-49996</v>
      </c>
      <c r="C711" s="22" t="str">
        <f>ORÇAMENTO!C236</f>
        <v>REGISTRO DE GAVETA, TIPO BASE,  ROSCÁVEL 1.1/2" (PARA TUBO SOLDÁVEL OU PPR DN 50MM/CPVC DN 42MM), INCLUSIVE ACABAMENTO (PADRÃO POPULAR) E CANOPLA CROMADOS</v>
      </c>
      <c r="D711" s="21" t="str">
        <f>ORÇAMENTO!D236</f>
        <v>UN</v>
      </c>
      <c r="E711" s="175"/>
      <c r="F711" s="176">
        <f>ORÇAMENTO!E236</f>
        <v>10</v>
      </c>
    </row>
    <row r="712" spans="1:6" ht="15.75">
      <c r="A712" s="174" t="e">
        <f>IF(ORÇAMENTO!#REF!="","",ORÇAMENTO!#REF!)</f>
        <v>#REF!</v>
      </c>
      <c r="B712" s="142" t="e">
        <f>ORÇAMENTO!#REF!</f>
        <v>#REF!</v>
      </c>
      <c r="C712" s="22" t="e">
        <f>ORÇAMENTO!#REF!</f>
        <v>#REF!</v>
      </c>
      <c r="D712" s="21" t="e">
        <f>ORÇAMENTO!#REF!</f>
        <v>#REF!</v>
      </c>
      <c r="E712" s="175"/>
      <c r="F712" s="176" t="e">
        <f>ORÇAMENTO!#REF!</f>
        <v>#REF!</v>
      </c>
    </row>
    <row r="713" spans="1:6" ht="15.75">
      <c r="A713" s="174" t="e">
        <f>IF(ORÇAMENTO!#REF!="","",ORÇAMENTO!#REF!)</f>
        <v>#REF!</v>
      </c>
      <c r="B713" s="142" t="e">
        <f>ORÇAMENTO!#REF!</f>
        <v>#REF!</v>
      </c>
      <c r="C713" s="22" t="e">
        <f>ORÇAMENTO!#REF!</f>
        <v>#REF!</v>
      </c>
      <c r="D713" s="21" t="e">
        <f>ORÇAMENTO!#REF!</f>
        <v>#REF!</v>
      </c>
      <c r="E713" s="175"/>
      <c r="F713" s="176" t="e">
        <f>ORÇAMENTO!#REF!</f>
        <v>#REF!</v>
      </c>
    </row>
    <row r="714" spans="1:6" ht="15.75">
      <c r="A714" s="174" t="e">
        <f>IF(ORÇAMENTO!#REF!="","",ORÇAMENTO!#REF!)</f>
        <v>#REF!</v>
      </c>
      <c r="B714" s="142" t="e">
        <f>ORÇAMENTO!#REF!</f>
        <v>#REF!</v>
      </c>
      <c r="C714" s="22" t="e">
        <f>ORÇAMENTO!#REF!</f>
        <v>#REF!</v>
      </c>
      <c r="D714" s="21" t="e">
        <f>ORÇAMENTO!#REF!</f>
        <v>#REF!</v>
      </c>
      <c r="E714" s="175"/>
      <c r="F714" s="176" t="e">
        <f>ORÇAMENTO!#REF!</f>
        <v>#REF!</v>
      </c>
    </row>
    <row r="715" spans="1:6" ht="15.75">
      <c r="A715" s="174" t="e">
        <f>IF(ORÇAMENTO!#REF!="","",ORÇAMENTO!#REF!)</f>
        <v>#REF!</v>
      </c>
      <c r="B715" s="142" t="e">
        <f>ORÇAMENTO!#REF!</f>
        <v>#REF!</v>
      </c>
      <c r="C715" s="22" t="e">
        <f>ORÇAMENTO!#REF!</f>
        <v>#REF!</v>
      </c>
      <c r="D715" s="21" t="e">
        <f>ORÇAMENTO!#REF!</f>
        <v>#REF!</v>
      </c>
      <c r="E715" s="175"/>
      <c r="F715" s="176" t="e">
        <f>ORÇAMENTO!#REF!</f>
        <v>#REF!</v>
      </c>
    </row>
    <row r="716" spans="1:6" ht="15.75">
      <c r="A716" s="174" t="e">
        <f>IF(ORÇAMENTO!#REF!="","",ORÇAMENTO!#REF!)</f>
        <v>#REF!</v>
      </c>
      <c r="B716" s="142" t="e">
        <f>ORÇAMENTO!#REF!</f>
        <v>#REF!</v>
      </c>
      <c r="C716" s="22" t="e">
        <f>ORÇAMENTO!#REF!</f>
        <v>#REF!</v>
      </c>
      <c r="D716" s="21" t="e">
        <f>ORÇAMENTO!#REF!</f>
        <v>#REF!</v>
      </c>
      <c r="E716" s="175"/>
      <c r="F716" s="176" t="e">
        <f>ORÇAMENTO!#REF!</f>
        <v>#REF!</v>
      </c>
    </row>
    <row r="717" spans="1:6" ht="63">
      <c r="A717" s="174" t="str">
        <f>IF(ORÇAMENTO!A237="","",ORÇAMENTO!A237)</f>
        <v>14.4.2</v>
      </c>
      <c r="B717" s="142" t="str">
        <f>ORÇAMENTO!B237</f>
        <v>ED-49990</v>
      </c>
      <c r="C717" s="22" t="str">
        <f>ORÇAMENTO!C237</f>
        <v>REGISTRO DE GAVETA, TIPO BASE,  ROSCÁVEL 3/4" (PARA TUBO SOLDÁVEL OU PPR DN 25MM/CPVC DN 22MM), INCLUSIVE ACABAMENTO (PADRÃO POPULAR) E CANOPLA CROMADOS</v>
      </c>
      <c r="D717" s="21" t="str">
        <f>ORÇAMENTO!D237</f>
        <v>UN</v>
      </c>
      <c r="E717" s="175"/>
      <c r="F717" s="176">
        <f>ORÇAMENTO!E237</f>
        <v>19</v>
      </c>
    </row>
    <row r="718" spans="1:6" ht="15.75">
      <c r="A718" s="174" t="e">
        <f>IF(ORÇAMENTO!#REF!="","",ORÇAMENTO!#REF!)</f>
        <v>#REF!</v>
      </c>
      <c r="B718" s="142" t="e">
        <f>ORÇAMENTO!#REF!</f>
        <v>#REF!</v>
      </c>
      <c r="C718" s="22" t="e">
        <f>ORÇAMENTO!#REF!</f>
        <v>#REF!</v>
      </c>
      <c r="D718" s="21" t="e">
        <f>ORÇAMENTO!#REF!</f>
        <v>#REF!</v>
      </c>
      <c r="E718" s="175"/>
      <c r="F718" s="176" t="e">
        <f>ORÇAMENTO!#REF!</f>
        <v>#REF!</v>
      </c>
    </row>
    <row r="719" spans="1:6" ht="47.25">
      <c r="A719" s="174" t="str">
        <f>IF(ORÇAMENTO!A238="","",ORÇAMENTO!A238)</f>
        <v>14.4.3</v>
      </c>
      <c r="B719" s="142" t="str">
        <f>ORÇAMENTO!B238</f>
        <v>ED-49978</v>
      </c>
      <c r="C719" s="22" t="str">
        <f>ORÇAMENTO!C238</f>
        <v>REGISTRO DE GAVETA, TIPO BRUTO,  ROSCÁVEL 1.1/2" (PARA TUBO SOLDÁVEL OU PPR DN 50MM/CPVC DN 42MM), INCLUSIVE VOLANTE PARA ACIONAMENTO</v>
      </c>
      <c r="D719" s="21" t="str">
        <f>ORÇAMENTO!D238</f>
        <v>UN</v>
      </c>
      <c r="E719" s="175"/>
      <c r="F719" s="176">
        <f>ORÇAMENTO!E238</f>
        <v>3</v>
      </c>
    </row>
    <row r="720" spans="1:6" ht="15.75">
      <c r="A720" s="174" t="e">
        <f>IF(ORÇAMENTO!#REF!="","",ORÇAMENTO!#REF!)</f>
        <v>#REF!</v>
      </c>
      <c r="B720" s="142" t="e">
        <f>ORÇAMENTO!#REF!</f>
        <v>#REF!</v>
      </c>
      <c r="C720" s="22" t="e">
        <f>ORÇAMENTO!#REF!</f>
        <v>#REF!</v>
      </c>
      <c r="D720" s="21" t="e">
        <f>ORÇAMENTO!#REF!</f>
        <v>#REF!</v>
      </c>
      <c r="E720" s="175"/>
      <c r="F720" s="176" t="e">
        <f>ORÇAMENTO!#REF!</f>
        <v>#REF!</v>
      </c>
    </row>
    <row r="721" spans="1:6" ht="15.75">
      <c r="A721" s="174" t="e">
        <f>IF(ORÇAMENTO!#REF!="","",ORÇAMENTO!#REF!)</f>
        <v>#REF!</v>
      </c>
      <c r="B721" s="142" t="e">
        <f>ORÇAMENTO!#REF!</f>
        <v>#REF!</v>
      </c>
      <c r="C721" s="22" t="e">
        <f>ORÇAMENTO!#REF!</f>
        <v>#REF!</v>
      </c>
      <c r="D721" s="21" t="e">
        <f>ORÇAMENTO!#REF!</f>
        <v>#REF!</v>
      </c>
      <c r="E721" s="175"/>
      <c r="F721" s="176" t="e">
        <f>ORÇAMENTO!#REF!</f>
        <v>#REF!</v>
      </c>
    </row>
    <row r="722" spans="1:6" ht="47.25">
      <c r="A722" s="174" t="str">
        <f>IF(ORÇAMENTO!A239="","",ORÇAMENTO!A239)</f>
        <v>14.4.4</v>
      </c>
      <c r="B722" s="142" t="str">
        <f>ORÇAMENTO!B239</f>
        <v>ED-49980</v>
      </c>
      <c r="C722" s="22" t="str">
        <f>ORÇAMENTO!C239</f>
        <v>REGISTRO DE GAVETA, TIPO BRUTO,  ROSCÁVEL 2" (PARA TUBO SOLDÁVEL OU PPR DN 60MM/CPVC DN 54MM), INCLUSIVE VOLANTE PARA ACIONAMENTO</v>
      </c>
      <c r="D722" s="21" t="str">
        <f>ORÇAMENTO!D239</f>
        <v>UN</v>
      </c>
      <c r="E722" s="175"/>
      <c r="F722" s="176">
        <f>ORÇAMENTO!E239</f>
        <v>2</v>
      </c>
    </row>
    <row r="723" spans="1:6" ht="47.25">
      <c r="A723" s="174" t="str">
        <f>IF(ORÇAMENTO!A240="","",ORÇAMENTO!A240)</f>
        <v>14.4.5</v>
      </c>
      <c r="B723" s="142" t="str">
        <f>ORÇAMENTO!B240</f>
        <v>ED-49982</v>
      </c>
      <c r="C723" s="22" t="str">
        <f>ORÇAMENTO!C240</f>
        <v>REGISTRO DE GAVETA, TIPO BRUTO,  ROSCÁVEL 2.1/2" (PARA TUBO SOLDÁVEL OU PPR DN 75MM/CPVC DN 73MM), INCLUSIVE VOLANTE PARA ACIONAMENTO</v>
      </c>
      <c r="D723" s="21" t="str">
        <f>ORÇAMENTO!D240</f>
        <v>UN</v>
      </c>
      <c r="E723" s="175"/>
      <c r="F723" s="176">
        <f>ORÇAMENTO!E240</f>
        <v>1</v>
      </c>
    </row>
    <row r="724" spans="1:6" ht="15.75">
      <c r="A724" s="174" t="e">
        <f>IF(ORÇAMENTO!#REF!="","",ORÇAMENTO!#REF!)</f>
        <v>#REF!</v>
      </c>
      <c r="B724" s="142" t="e">
        <f>ORÇAMENTO!#REF!</f>
        <v>#REF!</v>
      </c>
      <c r="C724" s="22" t="e">
        <f>ORÇAMENTO!#REF!</f>
        <v>#REF!</v>
      </c>
      <c r="D724" s="21" t="e">
        <f>ORÇAMENTO!#REF!</f>
        <v>#REF!</v>
      </c>
      <c r="E724" s="175"/>
      <c r="F724" s="176" t="e">
        <f>ORÇAMENTO!#REF!</f>
        <v>#REF!</v>
      </c>
    </row>
    <row r="725" spans="1:6" ht="47.25">
      <c r="A725" s="174" t="str">
        <f>IF(ORÇAMENTO!A241="","",ORÇAMENTO!A241)</f>
        <v>14.4.6</v>
      </c>
      <c r="B725" s="142" t="str">
        <f>ORÇAMENTO!B241</f>
        <v>ED-49972</v>
      </c>
      <c r="C725" s="22" t="str">
        <f>ORÇAMENTO!C241</f>
        <v>REGISTRO DE GAVETA, TIPO BRUTO,  ROSCÁVEL 3/4" (PARA TUBO SOLDÁVEL OU PPR DN 25MM/CPVC DN 22MM), INCLUSIVE VOLANTE PARA ACIONAMENTO</v>
      </c>
      <c r="D725" s="21" t="str">
        <f>ORÇAMENTO!D241</f>
        <v>UN</v>
      </c>
      <c r="E725" s="175"/>
      <c r="F725" s="176">
        <f>ORÇAMENTO!E241</f>
        <v>3</v>
      </c>
    </row>
    <row r="726" spans="1:6" ht="47.25">
      <c r="A726" s="174" t="str">
        <f>IF(ORÇAMENTO!A242="","",ORÇAMENTO!A242)</f>
        <v>14.4.7</v>
      </c>
      <c r="B726" s="142" t="str">
        <f>ORÇAMENTO!B242</f>
        <v>ED-49986</v>
      </c>
      <c r="C726" s="22" t="str">
        <f>ORÇAMENTO!C242</f>
        <v>REGISTRO DE GAVETA, TIPO BRUTO,  ROSCÁVEL 4" (PARA TUBO SOLDÁVEL OU PPR DN 110MM/CPVC DN 114MM), INCLUSIVE VOLANTE PARA ACIONAMENTO</v>
      </c>
      <c r="D726" s="21" t="str">
        <f>ORÇAMENTO!D242</f>
        <v>UN</v>
      </c>
      <c r="E726" s="175"/>
      <c r="F726" s="176">
        <f>ORÇAMENTO!E242</f>
        <v>2</v>
      </c>
    </row>
    <row r="727" spans="1:6" ht="15.75">
      <c r="A727" s="174" t="e">
        <f>IF(ORÇAMENTO!#REF!="","",ORÇAMENTO!#REF!)</f>
        <v>#REF!</v>
      </c>
      <c r="B727" s="142" t="e">
        <f>ORÇAMENTO!#REF!</f>
        <v>#REF!</v>
      </c>
      <c r="C727" s="22" t="e">
        <f>ORÇAMENTO!#REF!</f>
        <v>#REF!</v>
      </c>
      <c r="D727" s="21" t="e">
        <f>ORÇAMENTO!#REF!</f>
        <v>#REF!</v>
      </c>
      <c r="E727" s="175"/>
      <c r="F727" s="176" t="e">
        <f>ORÇAMENTO!#REF!</f>
        <v>#REF!</v>
      </c>
    </row>
    <row r="728" spans="1:6" ht="15.75">
      <c r="A728" s="174" t="e">
        <f>IF(ORÇAMENTO!#REF!="","",ORÇAMENTO!#REF!)</f>
        <v>#REF!</v>
      </c>
      <c r="B728" s="142" t="e">
        <f>ORÇAMENTO!#REF!</f>
        <v>#REF!</v>
      </c>
      <c r="C728" s="22" t="e">
        <f>ORÇAMENTO!#REF!</f>
        <v>#REF!</v>
      </c>
      <c r="D728" s="21" t="e">
        <f>ORÇAMENTO!#REF!</f>
        <v>#REF!</v>
      </c>
      <c r="E728" s="175"/>
      <c r="F728" s="176" t="e">
        <f>ORÇAMENTO!#REF!</f>
        <v>#REF!</v>
      </c>
    </row>
    <row r="729" spans="1:6" ht="15.75">
      <c r="A729" s="174" t="e">
        <f>IF(ORÇAMENTO!#REF!="","",ORÇAMENTO!#REF!)</f>
        <v>#REF!</v>
      </c>
      <c r="B729" s="142" t="e">
        <f>ORÇAMENTO!#REF!</f>
        <v>#REF!</v>
      </c>
      <c r="C729" s="22" t="e">
        <f>ORÇAMENTO!#REF!</f>
        <v>#REF!</v>
      </c>
      <c r="D729" s="21" t="e">
        <f>ORÇAMENTO!#REF!</f>
        <v>#REF!</v>
      </c>
      <c r="E729" s="175"/>
      <c r="F729" s="176" t="e">
        <f>ORÇAMENTO!#REF!</f>
        <v>#REF!</v>
      </c>
    </row>
    <row r="730" spans="1:6" ht="15.75">
      <c r="A730" s="174" t="e">
        <f>IF(ORÇAMENTO!#REF!="","",ORÇAMENTO!#REF!)</f>
        <v>#REF!</v>
      </c>
      <c r="B730" s="142" t="e">
        <f>ORÇAMENTO!#REF!</f>
        <v>#REF!</v>
      </c>
      <c r="C730" s="22" t="e">
        <f>ORÇAMENTO!#REF!</f>
        <v>#REF!</v>
      </c>
      <c r="D730" s="21" t="e">
        <f>ORÇAMENTO!#REF!</f>
        <v>#REF!</v>
      </c>
      <c r="E730" s="175"/>
      <c r="F730" s="176" t="e">
        <f>ORÇAMENTO!#REF!</f>
        <v>#REF!</v>
      </c>
    </row>
    <row r="731" spans="1:6" ht="15.75">
      <c r="A731" s="174" t="e">
        <f>IF(ORÇAMENTO!#REF!="","",ORÇAMENTO!#REF!)</f>
        <v>#REF!</v>
      </c>
      <c r="B731" s="142" t="e">
        <f>ORÇAMENTO!#REF!</f>
        <v>#REF!</v>
      </c>
      <c r="C731" s="22" t="e">
        <f>ORÇAMENTO!#REF!</f>
        <v>#REF!</v>
      </c>
      <c r="D731" s="21" t="e">
        <f>ORÇAMENTO!#REF!</f>
        <v>#REF!</v>
      </c>
      <c r="E731" s="175"/>
      <c r="F731" s="176" t="e">
        <f>ORÇAMENTO!#REF!</f>
        <v>#REF!</v>
      </c>
    </row>
    <row r="732" spans="1:6" ht="63">
      <c r="A732" s="174" t="str">
        <f>IF(ORÇAMENTO!A243="","",ORÇAMENTO!A243)</f>
        <v>14.4.8</v>
      </c>
      <c r="B732" s="142" t="str">
        <f>ORÇAMENTO!B243</f>
        <v>ED-49966</v>
      </c>
      <c r="C732" s="22" t="str">
        <f>ORÇAMENTO!C243</f>
        <v>REGISTRO DE PRESSÃO, TIPO BASE,  ROSCÁVEL 3/4" (PARA TUBO SOLDÁVEL OU PPR DN 25MM/CPVC DN 22MM), INCLUSIVE ACABAMENTO (PADRÃO POPULAR) E CANOPLA CROMADOS</v>
      </c>
      <c r="D732" s="21" t="str">
        <f>ORÇAMENTO!D243</f>
        <v>UN</v>
      </c>
      <c r="E732" s="175"/>
      <c r="F732" s="176">
        <f>ORÇAMENTO!E243</f>
        <v>15</v>
      </c>
    </row>
    <row r="733" spans="1:6" ht="15.75">
      <c r="A733" s="174" t="e">
        <f>IF(ORÇAMENTO!#REF!="","",ORÇAMENTO!#REF!)</f>
        <v>#REF!</v>
      </c>
      <c r="B733" s="142" t="e">
        <f>ORÇAMENTO!#REF!</f>
        <v>#REF!</v>
      </c>
      <c r="C733" s="22" t="e">
        <f>ORÇAMENTO!#REF!</f>
        <v>#REF!</v>
      </c>
      <c r="D733" s="21" t="e">
        <f>ORÇAMENTO!#REF!</f>
        <v>#REF!</v>
      </c>
      <c r="E733" s="175"/>
      <c r="F733" s="176" t="e">
        <f>ORÇAMENTO!#REF!</f>
        <v>#REF!</v>
      </c>
    </row>
    <row r="734" spans="1:6" ht="15.75">
      <c r="A734" s="174" t="e">
        <f>IF(ORÇAMENTO!#REF!="","",ORÇAMENTO!#REF!)</f>
        <v>#REF!</v>
      </c>
      <c r="B734" s="142" t="e">
        <f>ORÇAMENTO!#REF!</f>
        <v>#REF!</v>
      </c>
      <c r="C734" s="22" t="e">
        <f>ORÇAMENTO!#REF!</f>
        <v>#REF!</v>
      </c>
      <c r="D734" s="21" t="e">
        <f>ORÇAMENTO!#REF!</f>
        <v>#REF!</v>
      </c>
      <c r="E734" s="175"/>
      <c r="F734" s="176" t="e">
        <f>ORÇAMENTO!#REF!</f>
        <v>#REF!</v>
      </c>
    </row>
    <row r="735" spans="1:6" ht="15.75">
      <c r="A735" s="174" t="e">
        <f>IF(ORÇAMENTO!#REF!="","",ORÇAMENTO!#REF!)</f>
        <v>#REF!</v>
      </c>
      <c r="B735" s="142" t="e">
        <f>ORÇAMENTO!#REF!</f>
        <v>#REF!</v>
      </c>
      <c r="C735" s="22" t="e">
        <f>ORÇAMENTO!#REF!</f>
        <v>#REF!</v>
      </c>
      <c r="D735" s="21" t="e">
        <f>ORÇAMENTO!#REF!</f>
        <v>#REF!</v>
      </c>
      <c r="E735" s="175"/>
      <c r="F735" s="176" t="e">
        <f>ORÇAMENTO!#REF!</f>
        <v>#REF!</v>
      </c>
    </row>
    <row r="736" spans="1:6" ht="15.75">
      <c r="A736" s="174" t="e">
        <f>IF(ORÇAMENTO!#REF!="","",ORÇAMENTO!#REF!)</f>
        <v>#REF!</v>
      </c>
      <c r="B736" s="142" t="e">
        <f>ORÇAMENTO!#REF!</f>
        <v>#REF!</v>
      </c>
      <c r="C736" s="22" t="e">
        <f>ORÇAMENTO!#REF!</f>
        <v>#REF!</v>
      </c>
      <c r="D736" s="21" t="e">
        <f>ORÇAMENTO!#REF!</f>
        <v>#REF!</v>
      </c>
      <c r="E736" s="175"/>
      <c r="F736" s="176" t="e">
        <f>ORÇAMENTO!#REF!</f>
        <v>#REF!</v>
      </c>
    </row>
    <row r="737" spans="1:6" ht="15.75">
      <c r="A737" s="174" t="e">
        <f>IF(ORÇAMENTO!#REF!="","",ORÇAMENTO!#REF!)</f>
        <v>#REF!</v>
      </c>
      <c r="B737" s="142" t="e">
        <f>ORÇAMENTO!#REF!</f>
        <v>#REF!</v>
      </c>
      <c r="C737" s="22" t="e">
        <f>ORÇAMENTO!#REF!</f>
        <v>#REF!</v>
      </c>
      <c r="D737" s="21" t="e">
        <f>ORÇAMENTO!#REF!</f>
        <v>#REF!</v>
      </c>
      <c r="E737" s="175"/>
      <c r="F737" s="176" t="e">
        <f>ORÇAMENTO!#REF!</f>
        <v>#REF!</v>
      </c>
    </row>
    <row r="738" spans="1:6" ht="15.75">
      <c r="A738" s="174" t="e">
        <f>IF(ORÇAMENTO!#REF!="","",ORÇAMENTO!#REF!)</f>
        <v>#REF!</v>
      </c>
      <c r="B738" s="142" t="e">
        <f>ORÇAMENTO!#REF!</f>
        <v>#REF!</v>
      </c>
      <c r="C738" s="22" t="e">
        <f>ORÇAMENTO!#REF!</f>
        <v>#REF!</v>
      </c>
      <c r="D738" s="21" t="e">
        <f>ORÇAMENTO!#REF!</f>
        <v>#REF!</v>
      </c>
      <c r="E738" s="175"/>
      <c r="F738" s="176" t="e">
        <f>ORÇAMENTO!#REF!</f>
        <v>#REF!</v>
      </c>
    </row>
    <row r="739" spans="1:6" ht="15.75">
      <c r="A739" s="174" t="e">
        <f>IF(ORÇAMENTO!#REF!="","",ORÇAMENTO!#REF!)</f>
        <v>#REF!</v>
      </c>
      <c r="B739" s="142" t="e">
        <f>ORÇAMENTO!#REF!</f>
        <v>#REF!</v>
      </c>
      <c r="C739" s="22" t="e">
        <f>ORÇAMENTO!#REF!</f>
        <v>#REF!</v>
      </c>
      <c r="D739" s="21" t="e">
        <f>ORÇAMENTO!#REF!</f>
        <v>#REF!</v>
      </c>
      <c r="E739" s="175"/>
      <c r="F739" s="176" t="e">
        <f>ORÇAMENTO!#REF!</f>
        <v>#REF!</v>
      </c>
    </row>
    <row r="740" spans="1:6" ht="15.75">
      <c r="A740" s="174" t="e">
        <f>IF(ORÇAMENTO!#REF!="","",ORÇAMENTO!#REF!)</f>
        <v>#REF!</v>
      </c>
      <c r="B740" s="142" t="e">
        <f>ORÇAMENTO!#REF!</f>
        <v>#REF!</v>
      </c>
      <c r="C740" s="22" t="e">
        <f>ORÇAMENTO!#REF!</f>
        <v>#REF!</v>
      </c>
      <c r="D740" s="21" t="e">
        <f>ORÇAMENTO!#REF!</f>
        <v>#REF!</v>
      </c>
      <c r="E740" s="175"/>
      <c r="F740" s="176" t="e">
        <f>ORÇAMENTO!#REF!</f>
        <v>#REF!</v>
      </c>
    </row>
    <row r="741" spans="1:6" ht="15.75">
      <c r="A741" s="174" t="e">
        <f>IF(ORÇAMENTO!#REF!="","",ORÇAMENTO!#REF!)</f>
        <v>#REF!</v>
      </c>
      <c r="B741" s="142" t="e">
        <f>ORÇAMENTO!#REF!</f>
        <v>#REF!</v>
      </c>
      <c r="C741" s="22" t="e">
        <f>ORÇAMENTO!#REF!</f>
        <v>#REF!</v>
      </c>
      <c r="D741" s="21" t="e">
        <f>ORÇAMENTO!#REF!</f>
        <v>#REF!</v>
      </c>
      <c r="E741" s="175"/>
      <c r="F741" s="176" t="e">
        <f>ORÇAMENTO!#REF!</f>
        <v>#REF!</v>
      </c>
    </row>
    <row r="742" spans="1:6" ht="15.75">
      <c r="A742" s="174" t="e">
        <f>IF(ORÇAMENTO!#REF!="","",ORÇAMENTO!#REF!)</f>
        <v>#REF!</v>
      </c>
      <c r="B742" s="142" t="e">
        <f>ORÇAMENTO!#REF!</f>
        <v>#REF!</v>
      </c>
      <c r="C742" s="22" t="e">
        <f>ORÇAMENTO!#REF!</f>
        <v>#REF!</v>
      </c>
      <c r="D742" s="21" t="e">
        <f>ORÇAMENTO!#REF!</f>
        <v>#REF!</v>
      </c>
      <c r="E742" s="175"/>
      <c r="F742" s="176" t="e">
        <f>ORÇAMENTO!#REF!</f>
        <v>#REF!</v>
      </c>
    </row>
    <row r="743" spans="1:6" ht="15.75">
      <c r="A743" s="174" t="e">
        <f>IF(ORÇAMENTO!#REF!="","",ORÇAMENTO!#REF!)</f>
        <v>#REF!</v>
      </c>
      <c r="B743" s="142" t="e">
        <f>ORÇAMENTO!#REF!</f>
        <v>#REF!</v>
      </c>
      <c r="C743" s="22" t="e">
        <f>ORÇAMENTO!#REF!</f>
        <v>#REF!</v>
      </c>
      <c r="D743" s="21" t="e">
        <f>ORÇAMENTO!#REF!</f>
        <v>#REF!</v>
      </c>
      <c r="E743" s="175"/>
      <c r="F743" s="176" t="e">
        <f>ORÇAMENTO!#REF!</f>
        <v>#REF!</v>
      </c>
    </row>
    <row r="744" spans="1:6" ht="15.75">
      <c r="A744" s="174" t="e">
        <f>IF(ORÇAMENTO!#REF!="","",ORÇAMENTO!#REF!)</f>
        <v>#REF!</v>
      </c>
      <c r="B744" s="142" t="e">
        <f>ORÇAMENTO!#REF!</f>
        <v>#REF!</v>
      </c>
      <c r="C744" s="22" t="e">
        <f>ORÇAMENTO!#REF!</f>
        <v>#REF!</v>
      </c>
      <c r="D744" s="21" t="e">
        <f>ORÇAMENTO!#REF!</f>
        <v>#REF!</v>
      </c>
      <c r="E744" s="175"/>
      <c r="F744" s="176" t="e">
        <f>ORÇAMENTO!#REF!</f>
        <v>#REF!</v>
      </c>
    </row>
    <row r="745" spans="1:6" ht="15.75">
      <c r="A745" s="174" t="e">
        <f>IF(ORÇAMENTO!#REF!="","",ORÇAMENTO!#REF!)</f>
        <v>#REF!</v>
      </c>
      <c r="B745" s="142" t="e">
        <f>ORÇAMENTO!#REF!</f>
        <v>#REF!</v>
      </c>
      <c r="C745" s="22" t="e">
        <f>ORÇAMENTO!#REF!</f>
        <v>#REF!</v>
      </c>
      <c r="D745" s="21" t="e">
        <f>ORÇAMENTO!#REF!</f>
        <v>#REF!</v>
      </c>
      <c r="E745" s="175"/>
      <c r="F745" s="176" t="e">
        <f>ORÇAMENTO!#REF!</f>
        <v>#REF!</v>
      </c>
    </row>
    <row r="746" spans="1:6" ht="15.75">
      <c r="A746" s="174" t="e">
        <f>IF(ORÇAMENTO!#REF!="","",ORÇAMENTO!#REF!)</f>
        <v>#REF!</v>
      </c>
      <c r="B746" s="142" t="e">
        <f>ORÇAMENTO!#REF!</f>
        <v>#REF!</v>
      </c>
      <c r="C746" s="22" t="e">
        <f>ORÇAMENTO!#REF!</f>
        <v>#REF!</v>
      </c>
      <c r="D746" s="21" t="e">
        <f>ORÇAMENTO!#REF!</f>
        <v>#REF!</v>
      </c>
      <c r="E746" s="175"/>
      <c r="F746" s="176" t="e">
        <f>ORÇAMENTO!#REF!</f>
        <v>#REF!</v>
      </c>
    </row>
    <row r="747" spans="1:6" ht="15.75">
      <c r="A747" s="174" t="e">
        <f>IF(ORÇAMENTO!#REF!="","",ORÇAMENTO!#REF!)</f>
        <v>#REF!</v>
      </c>
      <c r="B747" s="142" t="e">
        <f>ORÇAMENTO!#REF!</f>
        <v>#REF!</v>
      </c>
      <c r="C747" s="22" t="e">
        <f>ORÇAMENTO!#REF!</f>
        <v>#REF!</v>
      </c>
      <c r="D747" s="21" t="e">
        <f>ORÇAMENTO!#REF!</f>
        <v>#REF!</v>
      </c>
      <c r="E747" s="175"/>
      <c r="F747" s="176" t="e">
        <f>ORÇAMENTO!#REF!</f>
        <v>#REF!</v>
      </c>
    </row>
    <row r="748" spans="1:6" ht="15.75">
      <c r="A748" s="174" t="e">
        <f>IF(ORÇAMENTO!#REF!="","",ORÇAMENTO!#REF!)</f>
        <v>#REF!</v>
      </c>
      <c r="B748" s="142" t="e">
        <f>ORÇAMENTO!#REF!</f>
        <v>#REF!</v>
      </c>
      <c r="C748" s="22" t="e">
        <f>ORÇAMENTO!#REF!</f>
        <v>#REF!</v>
      </c>
      <c r="D748" s="21" t="e">
        <f>ORÇAMENTO!#REF!</f>
        <v>#REF!</v>
      </c>
      <c r="E748" s="175"/>
      <c r="F748" s="176" t="e">
        <f>ORÇAMENTO!#REF!</f>
        <v>#REF!</v>
      </c>
    </row>
    <row r="749" spans="1:6" ht="15.75">
      <c r="A749" s="174" t="e">
        <f>IF(ORÇAMENTO!#REF!="","",ORÇAMENTO!#REF!)</f>
        <v>#REF!</v>
      </c>
      <c r="B749" s="142" t="e">
        <f>ORÇAMENTO!#REF!</f>
        <v>#REF!</v>
      </c>
      <c r="C749" s="22" t="e">
        <f>ORÇAMENTO!#REF!</f>
        <v>#REF!</v>
      </c>
      <c r="D749" s="21" t="e">
        <f>ORÇAMENTO!#REF!</f>
        <v>#REF!</v>
      </c>
      <c r="E749" s="175"/>
      <c r="F749" s="176" t="e">
        <f>ORÇAMENTO!#REF!</f>
        <v>#REF!</v>
      </c>
    </row>
    <row r="750" spans="1:6" ht="15.75">
      <c r="A750" s="174" t="e">
        <f>IF(ORÇAMENTO!#REF!="","",ORÇAMENTO!#REF!)</f>
        <v>#REF!</v>
      </c>
      <c r="B750" s="142" t="e">
        <f>ORÇAMENTO!#REF!</f>
        <v>#REF!</v>
      </c>
      <c r="C750" s="22" t="e">
        <f>ORÇAMENTO!#REF!</f>
        <v>#REF!</v>
      </c>
      <c r="D750" s="21" t="e">
        <f>ORÇAMENTO!#REF!</f>
        <v>#REF!</v>
      </c>
      <c r="E750" s="175"/>
      <c r="F750" s="176" t="e">
        <f>ORÇAMENTO!#REF!</f>
        <v>#REF!</v>
      </c>
    </row>
    <row r="751" spans="1:6" ht="15.75">
      <c r="A751" s="174" t="e">
        <f>IF(ORÇAMENTO!#REF!="","",ORÇAMENTO!#REF!)</f>
        <v>#REF!</v>
      </c>
      <c r="B751" s="142" t="e">
        <f>ORÇAMENTO!#REF!</f>
        <v>#REF!</v>
      </c>
      <c r="C751" s="22" t="e">
        <f>ORÇAMENTO!#REF!</f>
        <v>#REF!</v>
      </c>
      <c r="D751" s="21" t="e">
        <f>ORÇAMENTO!#REF!</f>
        <v>#REF!</v>
      </c>
      <c r="E751" s="175"/>
      <c r="F751" s="176" t="e">
        <f>ORÇAMENTO!#REF!</f>
        <v>#REF!</v>
      </c>
    </row>
    <row r="752" spans="1:6" ht="15.75">
      <c r="A752" s="174" t="e">
        <f>IF(ORÇAMENTO!#REF!="","",ORÇAMENTO!#REF!)</f>
        <v>#REF!</v>
      </c>
      <c r="B752" s="142" t="e">
        <f>ORÇAMENTO!#REF!</f>
        <v>#REF!</v>
      </c>
      <c r="C752" s="22" t="e">
        <f>ORÇAMENTO!#REF!</f>
        <v>#REF!</v>
      </c>
      <c r="D752" s="21" t="e">
        <f>ORÇAMENTO!#REF!</f>
        <v>#REF!</v>
      </c>
      <c r="E752" s="175"/>
      <c r="F752" s="176" t="e">
        <f>ORÇAMENTO!#REF!</f>
        <v>#REF!</v>
      </c>
    </row>
    <row r="753" spans="1:6" ht="15.75">
      <c r="A753" s="174" t="e">
        <f>IF(ORÇAMENTO!#REF!="","",ORÇAMENTO!#REF!)</f>
        <v>#REF!</v>
      </c>
      <c r="B753" s="142" t="e">
        <f>ORÇAMENTO!#REF!</f>
        <v>#REF!</v>
      </c>
      <c r="C753" s="22" t="e">
        <f>ORÇAMENTO!#REF!</f>
        <v>#REF!</v>
      </c>
      <c r="D753" s="21" t="e">
        <f>ORÇAMENTO!#REF!</f>
        <v>#REF!</v>
      </c>
      <c r="E753" s="175"/>
      <c r="F753" s="176" t="e">
        <f>ORÇAMENTO!#REF!</f>
        <v>#REF!</v>
      </c>
    </row>
    <row r="754" spans="1:6" ht="15.75">
      <c r="A754" s="174" t="e">
        <f>IF(ORÇAMENTO!#REF!="","",ORÇAMENTO!#REF!)</f>
        <v>#REF!</v>
      </c>
      <c r="B754" s="142" t="e">
        <f>ORÇAMENTO!#REF!</f>
        <v>#REF!</v>
      </c>
      <c r="C754" s="22" t="e">
        <f>ORÇAMENTO!#REF!</f>
        <v>#REF!</v>
      </c>
      <c r="D754" s="21" t="e">
        <f>ORÇAMENTO!#REF!</f>
        <v>#REF!</v>
      </c>
      <c r="E754" s="175"/>
      <c r="F754" s="176" t="e">
        <f>ORÇAMENTO!#REF!</f>
        <v>#REF!</v>
      </c>
    </row>
    <row r="755" spans="1:6" ht="15.75">
      <c r="A755" s="174" t="e">
        <f>IF(ORÇAMENTO!#REF!="","",ORÇAMENTO!#REF!)</f>
        <v>#REF!</v>
      </c>
      <c r="B755" s="142" t="e">
        <f>ORÇAMENTO!#REF!</f>
        <v>#REF!</v>
      </c>
      <c r="C755" s="22" t="e">
        <f>ORÇAMENTO!#REF!</f>
        <v>#REF!</v>
      </c>
      <c r="D755" s="21" t="e">
        <f>ORÇAMENTO!#REF!</f>
        <v>#REF!</v>
      </c>
      <c r="E755" s="175"/>
      <c r="F755" s="176" t="e">
        <f>ORÇAMENTO!#REF!</f>
        <v>#REF!</v>
      </c>
    </row>
    <row r="756" spans="1:6" ht="15.75">
      <c r="A756" s="174" t="e">
        <f>IF(ORÇAMENTO!#REF!="","",ORÇAMENTO!#REF!)</f>
        <v>#REF!</v>
      </c>
      <c r="B756" s="142" t="e">
        <f>ORÇAMENTO!#REF!</f>
        <v>#REF!</v>
      </c>
      <c r="C756" s="22" t="e">
        <f>ORÇAMENTO!#REF!</f>
        <v>#REF!</v>
      </c>
      <c r="D756" s="21" t="e">
        <f>ORÇAMENTO!#REF!</f>
        <v>#REF!</v>
      </c>
      <c r="E756" s="175"/>
      <c r="F756" s="176" t="e">
        <f>ORÇAMENTO!#REF!</f>
        <v>#REF!</v>
      </c>
    </row>
    <row r="757" spans="1:6" ht="47.25">
      <c r="A757" s="174" t="str">
        <f>IF(ORÇAMENTO!A245="","",ORÇAMENTO!A245)</f>
        <v>14.4.10</v>
      </c>
      <c r="B757" s="142" t="str">
        <f>ORÇAMENTO!B245</f>
        <v>ED-50304</v>
      </c>
      <c r="C757" s="22" t="str">
        <f>ORÇAMENTO!C245</f>
        <v>TORNEIRA DE BOIA, TIPO ROSCÁVEL 3/4", EXCLUSIVE ADAPTADOR SOLDÁVEL DE PVC COM FLANGES E ANEL PARA CAIXA DÁGUA</v>
      </c>
      <c r="D757" s="21" t="str">
        <f>ORÇAMENTO!D245</f>
        <v>UN</v>
      </c>
      <c r="E757" s="175"/>
      <c r="F757" s="176">
        <f>ORÇAMENTO!E245</f>
        <v>2</v>
      </c>
    </row>
    <row r="758" spans="1:6" ht="5.0999999999999996" customHeight="1">
      <c r="A758" s="48"/>
      <c r="B758" s="49"/>
      <c r="C758" s="50"/>
      <c r="D758" s="49"/>
      <c r="E758" s="51"/>
      <c r="F758" s="52"/>
    </row>
    <row r="759" spans="1:6" ht="5.0999999999999996" customHeight="1">
      <c r="A759" s="58"/>
      <c r="B759" s="59"/>
      <c r="C759" s="60"/>
      <c r="D759" s="59"/>
      <c r="E759" s="61"/>
      <c r="F759" s="62"/>
    </row>
    <row r="760" spans="1:6" s="72" customFormat="1" ht="15.75">
      <c r="A760" s="20" t="str">
        <f>IF(ORÇAMENTO!A248="","",ORÇAMENTO!A248)</f>
        <v>14.5</v>
      </c>
      <c r="B760" s="107"/>
      <c r="C760" s="26" t="str">
        <f>ORÇAMENTO!C248</f>
        <v>ACESSÓRIOS HIDRÁULICOS</v>
      </c>
      <c r="D760" s="180"/>
      <c r="E760" s="181"/>
      <c r="F760" s="182"/>
    </row>
    <row r="761" spans="1:6" ht="15.75">
      <c r="A761" s="174" t="e">
        <f>IF(ORÇAMENTO!#REF!="","",ORÇAMENTO!#REF!)</f>
        <v>#REF!</v>
      </c>
      <c r="B761" s="142" t="e">
        <f>ORÇAMENTO!#REF!</f>
        <v>#REF!</v>
      </c>
      <c r="C761" s="22" t="e">
        <f>ORÇAMENTO!#REF!</f>
        <v>#REF!</v>
      </c>
      <c r="D761" s="21" t="e">
        <f>ORÇAMENTO!#REF!</f>
        <v>#REF!</v>
      </c>
      <c r="E761" s="175"/>
      <c r="F761" s="176" t="e">
        <f>ORÇAMENTO!#REF!</f>
        <v>#REF!</v>
      </c>
    </row>
    <row r="762" spans="1:6" ht="94.5">
      <c r="A762" s="174" t="str">
        <f>IF(ORÇAMENTO!A249="","",ORÇAMENTO!A249)</f>
        <v>14.5.1</v>
      </c>
      <c r="B762" s="142" t="str">
        <f>ORÇAMENTO!B249</f>
        <v>ED-50278</v>
      </c>
      <c r="C762" s="22" t="str">
        <f>ORÇAMENTO!C249</f>
        <v>CUBA EM AÇO INOXIDÁVEL DE EMBUTIR, AISI 304, APLICAÇÃO PARA PIA (560X330X115MM), NÚMERO 2, ASSENTAMENTO EM BANCADA, INCLUSIVE VÁLVULA DE ESCOAMENTO DE METAL COM ACABAMENTO CROMADO, SIFÃO DE METAL TIPO COPO COM ACABAMENTO CROMADO, FORNECIMENTO E INSTALAÇÃO</v>
      </c>
      <c r="D762" s="21" t="str">
        <f>ORÇAMENTO!D249</f>
        <v>UN</v>
      </c>
      <c r="E762" s="175"/>
      <c r="F762" s="176">
        <f>ORÇAMENTO!E249</f>
        <v>7</v>
      </c>
    </row>
    <row r="763" spans="1:6" ht="15.75">
      <c r="A763" s="174" t="e">
        <f>IF(ORÇAMENTO!#REF!="","",ORÇAMENTO!#REF!)</f>
        <v>#REF!</v>
      </c>
      <c r="B763" s="142" t="e">
        <f>ORÇAMENTO!#REF!</f>
        <v>#REF!</v>
      </c>
      <c r="C763" s="22" t="e">
        <f>ORÇAMENTO!#REF!</f>
        <v>#REF!</v>
      </c>
      <c r="D763" s="21" t="e">
        <f>ORÇAMENTO!#REF!</f>
        <v>#REF!</v>
      </c>
      <c r="E763" s="175"/>
      <c r="F763" s="176" t="e">
        <f>ORÇAMENTO!#REF!</f>
        <v>#REF!</v>
      </c>
    </row>
    <row r="764" spans="1:6" ht="63">
      <c r="A764" s="174" t="str">
        <f>IF(ORÇAMENTO!A250="","",ORÇAMENTO!A250)</f>
        <v>14.5.2</v>
      </c>
      <c r="B764" s="142" t="str">
        <f>ORÇAMENTO!B250</f>
        <v>ED-50279</v>
      </c>
      <c r="C764" s="22" t="str">
        <f>ORÇAMENTO!C250</f>
        <v>CUBA DE LOUÇA BRANCA DE EMBUTIR, FORMATO OVAL, INCLUSIVE VÁLVULA DE ESCOAMENTO DE METAL COM ACABAMENTO CROMADO, SIFÃO DE METAL TIPO COPO COM ACABAMENTO CROMADO, FORNECIMENTO E INSTALAÇÃO</v>
      </c>
      <c r="D764" s="21" t="str">
        <f>ORÇAMENTO!D250</f>
        <v>UN</v>
      </c>
      <c r="E764" s="175"/>
      <c r="F764" s="176">
        <f>ORÇAMENTO!E250</f>
        <v>18</v>
      </c>
    </row>
    <row r="765" spans="1:6" ht="15.75">
      <c r="A765" s="174" t="e">
        <f>IF(ORÇAMENTO!#REF!="","",ORÇAMENTO!#REF!)</f>
        <v>#REF!</v>
      </c>
      <c r="B765" s="142" t="e">
        <f>ORÇAMENTO!#REF!</f>
        <v>#REF!</v>
      </c>
      <c r="C765" s="22" t="e">
        <f>ORÇAMENTO!#REF!</f>
        <v>#REF!</v>
      </c>
      <c r="D765" s="21" t="e">
        <f>ORÇAMENTO!#REF!</f>
        <v>#REF!</v>
      </c>
      <c r="E765" s="175"/>
      <c r="F765" s="176" t="e">
        <f>ORÇAMENTO!#REF!</f>
        <v>#REF!</v>
      </c>
    </row>
    <row r="766" spans="1:6" ht="15.75">
      <c r="A766" s="174" t="e">
        <f>IF(ORÇAMENTO!#REF!="","",ORÇAMENTO!#REF!)</f>
        <v>#REF!</v>
      </c>
      <c r="B766" s="142" t="e">
        <f>ORÇAMENTO!#REF!</f>
        <v>#REF!</v>
      </c>
      <c r="C766" s="22" t="e">
        <f>ORÇAMENTO!#REF!</f>
        <v>#REF!</v>
      </c>
      <c r="D766" s="21" t="e">
        <f>ORÇAMENTO!#REF!</f>
        <v>#REF!</v>
      </c>
      <c r="E766" s="175"/>
      <c r="F766" s="176" t="e">
        <f>ORÇAMENTO!#REF!</f>
        <v>#REF!</v>
      </c>
    </row>
    <row r="767" spans="1:6" ht="15.75">
      <c r="A767" s="174" t="e">
        <f>IF(ORÇAMENTO!#REF!="","",ORÇAMENTO!#REF!)</f>
        <v>#REF!</v>
      </c>
      <c r="B767" s="142" t="e">
        <f>ORÇAMENTO!#REF!</f>
        <v>#REF!</v>
      </c>
      <c r="C767" s="22" t="e">
        <f>ORÇAMENTO!#REF!</f>
        <v>#REF!</v>
      </c>
      <c r="D767" s="21" t="e">
        <f>ORÇAMENTO!#REF!</f>
        <v>#REF!</v>
      </c>
      <c r="E767" s="175"/>
      <c r="F767" s="176" t="e">
        <f>ORÇAMENTO!#REF!</f>
        <v>#REF!</v>
      </c>
    </row>
    <row r="768" spans="1:6" ht="15.75">
      <c r="A768" s="174" t="e">
        <f>IF(ORÇAMENTO!#REF!="","",ORÇAMENTO!#REF!)</f>
        <v>#REF!</v>
      </c>
      <c r="B768" s="142" t="e">
        <f>ORÇAMENTO!#REF!</f>
        <v>#REF!</v>
      </c>
      <c r="C768" s="22" t="e">
        <f>ORÇAMENTO!#REF!</f>
        <v>#REF!</v>
      </c>
      <c r="D768" s="21" t="e">
        <f>ORÇAMENTO!#REF!</f>
        <v>#REF!</v>
      </c>
      <c r="E768" s="175"/>
      <c r="F768" s="176" t="e">
        <f>ORÇAMENTO!#REF!</f>
        <v>#REF!</v>
      </c>
    </row>
    <row r="769" spans="1:6" ht="15.75">
      <c r="A769" s="174" t="e">
        <f>IF(ORÇAMENTO!#REF!="","",ORÇAMENTO!#REF!)</f>
        <v>#REF!</v>
      </c>
      <c r="B769" s="142" t="e">
        <f>ORÇAMENTO!#REF!</f>
        <v>#REF!</v>
      </c>
      <c r="C769" s="22" t="e">
        <f>ORÇAMENTO!#REF!</f>
        <v>#REF!</v>
      </c>
      <c r="D769" s="21" t="e">
        <f>ORÇAMENTO!#REF!</f>
        <v>#REF!</v>
      </c>
      <c r="E769" s="175"/>
      <c r="F769" s="176" t="e">
        <f>ORÇAMENTO!#REF!</f>
        <v>#REF!</v>
      </c>
    </row>
    <row r="770" spans="1:6" ht="15.75">
      <c r="A770" s="174" t="e">
        <f>IF(ORÇAMENTO!#REF!="","",ORÇAMENTO!#REF!)</f>
        <v>#REF!</v>
      </c>
      <c r="B770" s="142" t="e">
        <f>ORÇAMENTO!#REF!</f>
        <v>#REF!</v>
      </c>
      <c r="C770" s="22" t="e">
        <f>ORÇAMENTO!#REF!</f>
        <v>#REF!</v>
      </c>
      <c r="D770" s="21" t="e">
        <f>ORÇAMENTO!#REF!</f>
        <v>#REF!</v>
      </c>
      <c r="E770" s="175"/>
      <c r="F770" s="176" t="e">
        <f>ORÇAMENTO!#REF!</f>
        <v>#REF!</v>
      </c>
    </row>
    <row r="771" spans="1:6" ht="63">
      <c r="A771" s="174" t="str">
        <f>IF(ORÇAMENTO!A251="","",ORÇAMENTO!A251)</f>
        <v>14.5.3</v>
      </c>
      <c r="B771" s="142" t="str">
        <f>ORÇAMENTO!B251</f>
        <v>ED-50289</v>
      </c>
      <c r="C771" s="22" t="str">
        <f>ORÇAMENTO!C251</f>
        <v>TANQUE DE LOUÇA BRANCA COM COLUNA, CAPACIDADE 22 LITROS, INCLUSIVE ACESSÓRIOS DE FIXAÇÃO, FORNECIMENTO, INSTALAÇÃO E REJUNTAMENTO, EXCLUSIVE TORNEIRA, VÁLVULA DE ESCOAMENTO E SIFÃO</v>
      </c>
      <c r="D771" s="21" t="str">
        <f>ORÇAMENTO!D251</f>
        <v>UN</v>
      </c>
      <c r="E771" s="175"/>
      <c r="F771" s="176">
        <f>ORÇAMENTO!E251</f>
        <v>5</v>
      </c>
    </row>
    <row r="772" spans="1:6" ht="15.75">
      <c r="A772" s="174" t="e">
        <f>IF(ORÇAMENTO!#REF!="","",ORÇAMENTO!#REF!)</f>
        <v>#REF!</v>
      </c>
      <c r="B772" s="142" t="e">
        <f>ORÇAMENTO!#REF!</f>
        <v>#REF!</v>
      </c>
      <c r="C772" s="22" t="e">
        <f>ORÇAMENTO!#REF!</f>
        <v>#REF!</v>
      </c>
      <c r="D772" s="21" t="e">
        <f>ORÇAMENTO!#REF!</f>
        <v>#REF!</v>
      </c>
      <c r="E772" s="175"/>
      <c r="F772" s="176" t="e">
        <f>ORÇAMENTO!#REF!</f>
        <v>#REF!</v>
      </c>
    </row>
    <row r="773" spans="1:6" ht="15.75">
      <c r="A773" s="174" t="e">
        <f>IF(ORÇAMENTO!#REF!="","",ORÇAMENTO!#REF!)</f>
        <v>#REF!</v>
      </c>
      <c r="B773" s="142" t="e">
        <f>ORÇAMENTO!#REF!</f>
        <v>#REF!</v>
      </c>
      <c r="C773" s="22" t="e">
        <f>ORÇAMENTO!#REF!</f>
        <v>#REF!</v>
      </c>
      <c r="D773" s="21" t="e">
        <f>ORÇAMENTO!#REF!</f>
        <v>#REF!</v>
      </c>
      <c r="E773" s="175"/>
      <c r="F773" s="176" t="e">
        <f>ORÇAMENTO!#REF!</f>
        <v>#REF!</v>
      </c>
    </row>
    <row r="774" spans="1:6" ht="15.75">
      <c r="A774" s="174" t="e">
        <f>IF(ORÇAMENTO!#REF!="","",ORÇAMENTO!#REF!)</f>
        <v>#REF!</v>
      </c>
      <c r="B774" s="142" t="e">
        <f>ORÇAMENTO!#REF!</f>
        <v>#REF!</v>
      </c>
      <c r="C774" s="22" t="e">
        <f>ORÇAMENTO!#REF!</f>
        <v>#REF!</v>
      </c>
      <c r="D774" s="21" t="e">
        <f>ORÇAMENTO!#REF!</f>
        <v>#REF!</v>
      </c>
      <c r="E774" s="175"/>
      <c r="F774" s="176" t="e">
        <f>ORÇAMENTO!#REF!</f>
        <v>#REF!</v>
      </c>
    </row>
    <row r="775" spans="1:6" ht="47.25">
      <c r="A775" s="174" t="str">
        <f>IF(ORÇAMENTO!A252="","",ORÇAMENTO!A252)</f>
        <v>14.5.4</v>
      </c>
      <c r="B775" s="142" t="str">
        <f>ORÇAMENTO!B252</f>
        <v>ED-50328</v>
      </c>
      <c r="C775" s="22" t="str">
        <f>ORÇAMENTO!C252</f>
        <v>TORNEIRA METÁLICA PARA BEBEDOURO, ACABAMENTO CROMADO, COM AREJADOR, APLICAÇÃO DE PAREDE, INCLUSIVE FORNECIMENTO E INSTALAÇÃO</v>
      </c>
      <c r="D775" s="21" t="str">
        <f>ORÇAMENTO!D252</f>
        <v>UN</v>
      </c>
      <c r="E775" s="175"/>
      <c r="F775" s="176">
        <f>ORÇAMENTO!E252</f>
        <v>6</v>
      </c>
    </row>
    <row r="776" spans="1:6" ht="47.25">
      <c r="A776" s="174" t="str">
        <f>IF(ORÇAMENTO!A253="","",ORÇAMENTO!A253)</f>
        <v>14.5.5</v>
      </c>
      <c r="B776" s="142" t="str">
        <f>ORÇAMENTO!B253</f>
        <v>ED-50323</v>
      </c>
      <c r="C776" s="22" t="str">
        <f>ORÇAMENTO!C253</f>
        <v>TORNEIRA METÁLICA PARA IRRIGAÇÃO/JARDIM, ACABAMENTO CROMADO, APLICAÇÃO DE PAREDE, INCLUSIVE FORNECIMENTO E INSTALAÇÃO</v>
      </c>
      <c r="D776" s="21" t="str">
        <f>ORÇAMENTO!D253</f>
        <v>UN</v>
      </c>
      <c r="E776" s="175"/>
      <c r="F776" s="176">
        <f>ORÇAMENTO!E253</f>
        <v>3</v>
      </c>
    </row>
    <row r="777" spans="1:6" ht="63">
      <c r="A777" s="174" t="str">
        <f>IF(ORÇAMENTO!A254="","",ORÇAMENTO!A254)</f>
        <v>14.5.6</v>
      </c>
      <c r="B777" s="142" t="str">
        <f>ORÇAMENTO!B254</f>
        <v>ED-50330</v>
      </c>
      <c r="C777" s="22" t="str">
        <f>ORÇAMENTO!C254</f>
        <v>TORNEIRA METÁLICA PARA LAVATÓRIO, ACABAMENTO CROMADO, COM AREJADOR, APLICAÇÃO DE MESA, INCLUSIVE ENGATE FLEXÍVEL METÁLICO, FORNECIMENTO E INSTALAÇÃO</v>
      </c>
      <c r="D777" s="21" t="str">
        <f>ORÇAMENTO!D254</f>
        <v>UN</v>
      </c>
      <c r="E777" s="175"/>
      <c r="F777" s="176">
        <f>ORÇAMENTO!E254</f>
        <v>17</v>
      </c>
    </row>
    <row r="778" spans="1:6" ht="15.75">
      <c r="A778" s="174" t="e">
        <f>IF(ORÇAMENTO!#REF!="","",ORÇAMENTO!#REF!)</f>
        <v>#REF!</v>
      </c>
      <c r="B778" s="142" t="e">
        <f>ORÇAMENTO!#REF!</f>
        <v>#REF!</v>
      </c>
      <c r="C778" s="22" t="e">
        <f>ORÇAMENTO!#REF!</f>
        <v>#REF!</v>
      </c>
      <c r="D778" s="21" t="e">
        <f>ORÇAMENTO!#REF!</f>
        <v>#REF!</v>
      </c>
      <c r="E778" s="175"/>
      <c r="F778" s="176" t="e">
        <f>ORÇAMENTO!#REF!</f>
        <v>#REF!</v>
      </c>
    </row>
    <row r="779" spans="1:6" ht="15.75">
      <c r="A779" s="174" t="e">
        <f>IF(ORÇAMENTO!#REF!="","",ORÇAMENTO!#REF!)</f>
        <v>#REF!</v>
      </c>
      <c r="B779" s="142" t="e">
        <f>ORÇAMENTO!#REF!</f>
        <v>#REF!</v>
      </c>
      <c r="C779" s="22" t="e">
        <f>ORÇAMENTO!#REF!</f>
        <v>#REF!</v>
      </c>
      <c r="D779" s="21" t="e">
        <f>ORÇAMENTO!#REF!</f>
        <v>#REF!</v>
      </c>
      <c r="E779" s="175"/>
      <c r="F779" s="176" t="e">
        <f>ORÇAMENTO!#REF!</f>
        <v>#REF!</v>
      </c>
    </row>
    <row r="780" spans="1:6" ht="15.75">
      <c r="A780" s="174" t="e">
        <f>IF(ORÇAMENTO!#REF!="","",ORÇAMENTO!#REF!)</f>
        <v>#REF!</v>
      </c>
      <c r="B780" s="142" t="e">
        <f>ORÇAMENTO!#REF!</f>
        <v>#REF!</v>
      </c>
      <c r="C780" s="22" t="e">
        <f>ORÇAMENTO!#REF!</f>
        <v>#REF!</v>
      </c>
      <c r="D780" s="21" t="e">
        <f>ORÇAMENTO!#REF!</f>
        <v>#REF!</v>
      </c>
      <c r="E780" s="175"/>
      <c r="F780" s="176" t="e">
        <f>ORÇAMENTO!#REF!</f>
        <v>#REF!</v>
      </c>
    </row>
    <row r="781" spans="1:6" ht="63">
      <c r="A781" s="174" t="str">
        <f>IF(ORÇAMENTO!A255="","",ORÇAMENTO!A255)</f>
        <v>14.5.7</v>
      </c>
      <c r="B781" s="142" t="str">
        <f>ORÇAMENTO!B255</f>
        <v>ED-50324</v>
      </c>
      <c r="C781" s="22" t="str">
        <f>ORÇAMENTO!C255</f>
        <v>TORNEIRA METÁLICA PARA PIA, BICA MÓVEL, ACABAMENTO CROMADO, COM AREJADOR, APLICAÇÃO DE MESA, INCLUSIVE ENGATE FLEXÍVEL METÁLICO, FORNECIMENTO E INSTALAÇÃO</v>
      </c>
      <c r="D781" s="21" t="str">
        <f>ORÇAMENTO!D255</f>
        <v>UN</v>
      </c>
      <c r="E781" s="175"/>
      <c r="F781" s="176">
        <f>ORÇAMENTO!E255</f>
        <v>7</v>
      </c>
    </row>
    <row r="782" spans="1:6" ht="15.75">
      <c r="A782" s="174" t="e">
        <f>IF(ORÇAMENTO!#REF!="","",ORÇAMENTO!#REF!)</f>
        <v>#REF!</v>
      </c>
      <c r="B782" s="142" t="e">
        <f>ORÇAMENTO!#REF!</f>
        <v>#REF!</v>
      </c>
      <c r="C782" s="22" t="e">
        <f>ORÇAMENTO!#REF!</f>
        <v>#REF!</v>
      </c>
      <c r="D782" s="21" t="e">
        <f>ORÇAMENTO!#REF!</f>
        <v>#REF!</v>
      </c>
      <c r="E782" s="175"/>
      <c r="F782" s="176" t="e">
        <f>ORÇAMENTO!#REF!</f>
        <v>#REF!</v>
      </c>
    </row>
    <row r="783" spans="1:6" ht="47.25">
      <c r="A783" s="174" t="str">
        <f>IF(ORÇAMENTO!A256="","",ORÇAMENTO!A256)</f>
        <v>14.5.8</v>
      </c>
      <c r="B783" s="142" t="str">
        <f>ORÇAMENTO!B256</f>
        <v>ED-50331</v>
      </c>
      <c r="C783" s="22" t="str">
        <f>ORÇAMENTO!C256</f>
        <v>TORNEIRA METÁLICA PARA TANQUE, ACABAMENTO CROMADO, INCLUSIVE ENGATE FLEXÍVEL METÁLICO, FORNECIMENTO E INSTALAÇÃO</v>
      </c>
      <c r="D783" s="21" t="str">
        <f>ORÇAMENTO!D256</f>
        <v>UN</v>
      </c>
      <c r="E783" s="175"/>
      <c r="F783" s="176">
        <f>ORÇAMENTO!E256</f>
        <v>3</v>
      </c>
    </row>
    <row r="784" spans="1:6" ht="15.75">
      <c r="A784" s="174" t="e">
        <f>IF(ORÇAMENTO!#REF!="","",ORÇAMENTO!#REF!)</f>
        <v>#REF!</v>
      </c>
      <c r="B784" s="142" t="e">
        <f>ORÇAMENTO!#REF!</f>
        <v>#REF!</v>
      </c>
      <c r="C784" s="22" t="e">
        <f>ORÇAMENTO!#REF!</f>
        <v>#REF!</v>
      </c>
      <c r="D784" s="21" t="e">
        <f>ORÇAMENTO!#REF!</f>
        <v>#REF!</v>
      </c>
      <c r="E784" s="175"/>
      <c r="F784" s="176" t="e">
        <f>ORÇAMENTO!#REF!</f>
        <v>#REF!</v>
      </c>
    </row>
    <row r="785" spans="1:6" ht="15.75">
      <c r="A785" s="174" t="e">
        <f>IF(ORÇAMENTO!#REF!="","",ORÇAMENTO!#REF!)</f>
        <v>#REF!</v>
      </c>
      <c r="B785" s="142" t="e">
        <f>ORÇAMENTO!#REF!</f>
        <v>#REF!</v>
      </c>
      <c r="C785" s="22" t="e">
        <f>ORÇAMENTO!#REF!</f>
        <v>#REF!</v>
      </c>
      <c r="D785" s="21" t="e">
        <f>ORÇAMENTO!#REF!</f>
        <v>#REF!</v>
      </c>
      <c r="E785" s="175"/>
      <c r="F785" s="176" t="e">
        <f>ORÇAMENTO!#REF!</f>
        <v>#REF!</v>
      </c>
    </row>
    <row r="786" spans="1:6" ht="15.75">
      <c r="A786" s="174" t="e">
        <f>IF(ORÇAMENTO!#REF!="","",ORÇAMENTO!#REF!)</f>
        <v>#REF!</v>
      </c>
      <c r="B786" s="142" t="e">
        <f>ORÇAMENTO!#REF!</f>
        <v>#REF!</v>
      </c>
      <c r="C786" s="22" t="e">
        <f>ORÇAMENTO!#REF!</f>
        <v>#REF!</v>
      </c>
      <c r="D786" s="21" t="e">
        <f>ORÇAMENTO!#REF!</f>
        <v>#REF!</v>
      </c>
      <c r="E786" s="175"/>
      <c r="F786" s="176" t="e">
        <f>ORÇAMENTO!#REF!</f>
        <v>#REF!</v>
      </c>
    </row>
    <row r="787" spans="1:6" ht="15.75">
      <c r="A787" s="174" t="e">
        <f>IF(ORÇAMENTO!#REF!="","",ORÇAMENTO!#REF!)</f>
        <v>#REF!</v>
      </c>
      <c r="B787" s="142" t="e">
        <f>ORÇAMENTO!#REF!</f>
        <v>#REF!</v>
      </c>
      <c r="C787" s="22" t="e">
        <f>ORÇAMENTO!#REF!</f>
        <v>#REF!</v>
      </c>
      <c r="D787" s="21" t="e">
        <f>ORÇAMENTO!#REF!</f>
        <v>#REF!</v>
      </c>
      <c r="E787" s="175"/>
      <c r="F787" s="176" t="e">
        <f>ORÇAMENTO!#REF!</f>
        <v>#REF!</v>
      </c>
    </row>
    <row r="788" spans="1:6" ht="15.75">
      <c r="A788" s="174" t="e">
        <f>IF(ORÇAMENTO!#REF!="","",ORÇAMENTO!#REF!)</f>
        <v>#REF!</v>
      </c>
      <c r="B788" s="142" t="e">
        <f>ORÇAMENTO!#REF!</f>
        <v>#REF!</v>
      </c>
      <c r="C788" s="22" t="e">
        <f>ORÇAMENTO!#REF!</f>
        <v>#REF!</v>
      </c>
      <c r="D788" s="21" t="e">
        <f>ORÇAMENTO!#REF!</f>
        <v>#REF!</v>
      </c>
      <c r="E788" s="175"/>
      <c r="F788" s="176" t="e">
        <f>ORÇAMENTO!#REF!</f>
        <v>#REF!</v>
      </c>
    </row>
    <row r="789" spans="1:6" ht="15.75">
      <c r="A789" s="174" t="e">
        <f>IF(ORÇAMENTO!#REF!="","",ORÇAMENTO!#REF!)</f>
        <v>#REF!</v>
      </c>
      <c r="B789" s="142" t="e">
        <f>ORÇAMENTO!#REF!</f>
        <v>#REF!</v>
      </c>
      <c r="C789" s="22" t="e">
        <f>ORÇAMENTO!#REF!</f>
        <v>#REF!</v>
      </c>
      <c r="D789" s="21" t="e">
        <f>ORÇAMENTO!#REF!</f>
        <v>#REF!</v>
      </c>
      <c r="E789" s="175"/>
      <c r="F789" s="176" t="e">
        <f>ORÇAMENTO!#REF!</f>
        <v>#REF!</v>
      </c>
    </row>
    <row r="790" spans="1:6" ht="15.75">
      <c r="A790" s="174" t="e">
        <f>IF(ORÇAMENTO!#REF!="","",ORÇAMENTO!#REF!)</f>
        <v>#REF!</v>
      </c>
      <c r="B790" s="142" t="e">
        <f>ORÇAMENTO!#REF!</f>
        <v>#REF!</v>
      </c>
      <c r="C790" s="22" t="e">
        <f>ORÇAMENTO!#REF!</f>
        <v>#REF!</v>
      </c>
      <c r="D790" s="21" t="e">
        <f>ORÇAMENTO!#REF!</f>
        <v>#REF!</v>
      </c>
      <c r="E790" s="175"/>
      <c r="F790" s="176" t="e">
        <f>ORÇAMENTO!#REF!</f>
        <v>#REF!</v>
      </c>
    </row>
    <row r="791" spans="1:6" ht="15.75">
      <c r="A791" s="174" t="e">
        <f>IF(ORÇAMENTO!#REF!="","",ORÇAMENTO!#REF!)</f>
        <v>#REF!</v>
      </c>
      <c r="B791" s="142" t="e">
        <f>ORÇAMENTO!#REF!</f>
        <v>#REF!</v>
      </c>
      <c r="C791" s="22" t="e">
        <f>ORÇAMENTO!#REF!</f>
        <v>#REF!</v>
      </c>
      <c r="D791" s="21" t="e">
        <f>ORÇAMENTO!#REF!</f>
        <v>#REF!</v>
      </c>
      <c r="E791" s="175"/>
      <c r="F791" s="176" t="e">
        <f>ORÇAMENTO!#REF!</f>
        <v>#REF!</v>
      </c>
    </row>
    <row r="792" spans="1:6" ht="15.75">
      <c r="A792" s="174" t="e">
        <f>IF(ORÇAMENTO!#REF!="","",ORÇAMENTO!#REF!)</f>
        <v>#REF!</v>
      </c>
      <c r="B792" s="142" t="e">
        <f>ORÇAMENTO!#REF!</f>
        <v>#REF!</v>
      </c>
      <c r="C792" s="22" t="e">
        <f>ORÇAMENTO!#REF!</f>
        <v>#REF!</v>
      </c>
      <c r="D792" s="21" t="e">
        <f>ORÇAMENTO!#REF!</f>
        <v>#REF!</v>
      </c>
      <c r="E792" s="175"/>
      <c r="F792" s="176" t="e">
        <f>ORÇAMENTO!#REF!</f>
        <v>#REF!</v>
      </c>
    </row>
    <row r="793" spans="1:6" ht="15.75">
      <c r="A793" s="174" t="e">
        <f>IF(ORÇAMENTO!#REF!="","",ORÇAMENTO!#REF!)</f>
        <v>#REF!</v>
      </c>
      <c r="B793" s="142" t="e">
        <f>ORÇAMENTO!#REF!</f>
        <v>#REF!</v>
      </c>
      <c r="C793" s="22" t="e">
        <f>ORÇAMENTO!#REF!</f>
        <v>#REF!</v>
      </c>
      <c r="D793" s="21" t="e">
        <f>ORÇAMENTO!#REF!</f>
        <v>#REF!</v>
      </c>
      <c r="E793" s="175"/>
      <c r="F793" s="176" t="e">
        <f>ORÇAMENTO!#REF!</f>
        <v>#REF!</v>
      </c>
    </row>
    <row r="794" spans="1:6" ht="141.75">
      <c r="A794" s="174" t="str">
        <f>IF(ORÇAMENTO!A257="","",ORÇAMENTO!A257)</f>
        <v>14.5.9</v>
      </c>
      <c r="B794" s="142" t="str">
        <f>ORÇAMENTO!B257</f>
        <v>ED-50301</v>
      </c>
      <c r="C794" s="22" t="str">
        <f>ORÇAMENTO!C257</f>
        <v>BACIA SANITÁRIA (VASO) DE LOUÇA CONVENCIONAL, ACESSÍVEL (PCR/PMR), COR BRANCA, COM INSTALAÇÃO DE SÓCULO NA BASE DA BACIA ACOMPANHANDO A PROJEÇÃO DA BASE, NÃO ULTRAPASSANDO ALTURA DE 5CM, ALTURA MÁXIMA DE 46CM (BACIA+ASSENTO), INCLUSIVE ACESSÓRIOS DE FIXAÇÃO/VEDAÇÃO, VÁLVULA DE DESCARGA METÁLICA COM ACIONAMENTO DUPLO, TUBO DE LIGAÇÃO DE LATÃO COM CANOPLA, FORNECIMENTO, INSTALAÇÃO E REJUNTAMENTO, EXCLUSIVE ASSENTO</v>
      </c>
      <c r="D794" s="21" t="str">
        <f>ORÇAMENTO!D257</f>
        <v>UN</v>
      </c>
      <c r="E794" s="175"/>
      <c r="F794" s="176">
        <f>ORÇAMENTO!E257</f>
        <v>2</v>
      </c>
    </row>
    <row r="795" spans="1:6" ht="63">
      <c r="A795" s="174" t="str">
        <f>IF(ORÇAMENTO!A258="","",ORÇAMENTO!A258)</f>
        <v>14.5.10</v>
      </c>
      <c r="B795" s="142" t="str">
        <f>ORÇAMENTO!B258</f>
        <v>ED-50296</v>
      </c>
      <c r="C795" s="22" t="str">
        <f>ORÇAMENTO!C258</f>
        <v>BACIA SANITÁRIA (VASO) DE LOUÇA CONVENCIONAL, COR BRANCA, INCLUSIVE ACESSÓRIOS DE FIXAÇÃO/VEDAÇÃO, FORNECIMENTO, INSTALAÇÃO E REJUNTAMENTO, EXCLUSIVE VÁLVULA DE DESCARGA E TUBO DE LIGAÇÃO</v>
      </c>
      <c r="D795" s="21" t="str">
        <f>ORÇAMENTO!D258</f>
        <v>UN</v>
      </c>
      <c r="E795" s="175"/>
      <c r="F795" s="176">
        <f>ORÇAMENTO!E258</f>
        <v>2</v>
      </c>
    </row>
    <row r="796" spans="1:6" ht="15.75">
      <c r="A796" s="174" t="e">
        <f>IF(ORÇAMENTO!#REF!="","",ORÇAMENTO!#REF!)</f>
        <v>#REF!</v>
      </c>
      <c r="B796" s="142" t="e">
        <f>ORÇAMENTO!#REF!</f>
        <v>#REF!</v>
      </c>
      <c r="C796" s="22" t="e">
        <f>ORÇAMENTO!#REF!</f>
        <v>#REF!</v>
      </c>
      <c r="D796" s="21" t="e">
        <f>ORÇAMENTO!#REF!</f>
        <v>#REF!</v>
      </c>
      <c r="E796" s="175"/>
      <c r="F796" s="176" t="e">
        <f>ORÇAMENTO!#REF!</f>
        <v>#REF!</v>
      </c>
    </row>
    <row r="797" spans="1:6" ht="15.75">
      <c r="A797" s="174" t="e">
        <f>IF(ORÇAMENTO!#REF!="","",ORÇAMENTO!#REF!)</f>
        <v>#REF!</v>
      </c>
      <c r="B797" s="142" t="e">
        <f>ORÇAMENTO!#REF!</f>
        <v>#REF!</v>
      </c>
      <c r="C797" s="22" t="e">
        <f>ORÇAMENTO!#REF!</f>
        <v>#REF!</v>
      </c>
      <c r="D797" s="21" t="e">
        <f>ORÇAMENTO!#REF!</f>
        <v>#REF!</v>
      </c>
      <c r="E797" s="175"/>
      <c r="F797" s="176" t="e">
        <f>ORÇAMENTO!#REF!</f>
        <v>#REF!</v>
      </c>
    </row>
    <row r="798" spans="1:6" ht="15.75">
      <c r="A798" s="174" t="e">
        <f>IF(ORÇAMENTO!#REF!="","",ORÇAMENTO!#REF!)</f>
        <v>#REF!</v>
      </c>
      <c r="B798" s="142" t="e">
        <f>ORÇAMENTO!#REF!</f>
        <v>#REF!</v>
      </c>
      <c r="C798" s="22" t="e">
        <f>ORÇAMENTO!#REF!</f>
        <v>#REF!</v>
      </c>
      <c r="D798" s="21" t="e">
        <f>ORÇAMENTO!#REF!</f>
        <v>#REF!</v>
      </c>
      <c r="E798" s="175"/>
      <c r="F798" s="176" t="e">
        <f>ORÇAMENTO!#REF!</f>
        <v>#REF!</v>
      </c>
    </row>
    <row r="799" spans="1:6" ht="78.75">
      <c r="A799" s="174" t="str">
        <f>IF(ORÇAMENTO!A259="","",ORÇAMENTO!A259)</f>
        <v>14.5.11</v>
      </c>
      <c r="B799" s="142" t="str">
        <f>ORÇAMENTO!B259</f>
        <v>ED-9134</v>
      </c>
      <c r="C799" s="22" t="str">
        <f>ORÇAMENTO!C259</f>
        <v>BACIA SANITÁRIA (VASO) DE LOUÇA CONVENCIONAL INFANTIL, COR BRANCA, INCLUSIVE ACESSÓRIOS DE FIXAÇÃO/VEDAÇÃO, FORNECIMENTO, INSTALAÇÃO E REJUNTAMENTO, EXCLUSIVE VÁLVULA DE DESCARGA E TUBO DE LIGAÇÃO</v>
      </c>
      <c r="D799" s="21" t="str">
        <f>ORÇAMENTO!D259</f>
        <v>UN</v>
      </c>
      <c r="E799" s="175"/>
      <c r="F799" s="176">
        <f>ORÇAMENTO!E259</f>
        <v>12</v>
      </c>
    </row>
    <row r="800" spans="1:6" ht="15.75">
      <c r="A800" s="174" t="e">
        <f>IF(ORÇAMENTO!#REF!="","",ORÇAMENTO!#REF!)</f>
        <v>#REF!</v>
      </c>
      <c r="B800" s="142" t="e">
        <f>ORÇAMENTO!#REF!</f>
        <v>#REF!</v>
      </c>
      <c r="C800" s="22" t="e">
        <f>ORÇAMENTO!#REF!</f>
        <v>#REF!</v>
      </c>
      <c r="D800" s="21" t="e">
        <f>ORÇAMENTO!#REF!</f>
        <v>#REF!</v>
      </c>
      <c r="E800" s="175"/>
      <c r="F800" s="176" t="e">
        <f>ORÇAMENTO!#REF!</f>
        <v>#REF!</v>
      </c>
    </row>
    <row r="801" spans="1:6" ht="15.75">
      <c r="A801" s="174" t="e">
        <f>IF(ORÇAMENTO!#REF!="","",ORÇAMENTO!#REF!)</f>
        <v>#REF!</v>
      </c>
      <c r="B801" s="142" t="e">
        <f>ORÇAMENTO!#REF!</f>
        <v>#REF!</v>
      </c>
      <c r="C801" s="22" t="e">
        <f>ORÇAMENTO!#REF!</f>
        <v>#REF!</v>
      </c>
      <c r="D801" s="21" t="e">
        <f>ORÇAMENTO!#REF!</f>
        <v>#REF!</v>
      </c>
      <c r="E801" s="175"/>
      <c r="F801" s="176" t="e">
        <f>ORÇAMENTO!#REF!</f>
        <v>#REF!</v>
      </c>
    </row>
    <row r="802" spans="1:6" ht="15.75">
      <c r="A802" s="174" t="e">
        <f>IF(ORÇAMENTO!#REF!="","",ORÇAMENTO!#REF!)</f>
        <v>#REF!</v>
      </c>
      <c r="B802" s="142" t="e">
        <f>ORÇAMENTO!#REF!</f>
        <v>#REF!</v>
      </c>
      <c r="C802" s="22" t="e">
        <f>ORÇAMENTO!#REF!</f>
        <v>#REF!</v>
      </c>
      <c r="D802" s="21" t="e">
        <f>ORÇAMENTO!#REF!</f>
        <v>#REF!</v>
      </c>
      <c r="E802" s="175"/>
      <c r="F802" s="176" t="e">
        <f>ORÇAMENTO!#REF!</f>
        <v>#REF!</v>
      </c>
    </row>
    <row r="803" spans="1:6" ht="15.75">
      <c r="A803" s="174" t="e">
        <f>IF(ORÇAMENTO!#REF!="","",ORÇAMENTO!#REF!)</f>
        <v>#REF!</v>
      </c>
      <c r="B803" s="142" t="e">
        <f>ORÇAMENTO!#REF!</f>
        <v>#REF!</v>
      </c>
      <c r="C803" s="22" t="e">
        <f>ORÇAMENTO!#REF!</f>
        <v>#REF!</v>
      </c>
      <c r="D803" s="21" t="e">
        <f>ORÇAMENTO!#REF!</f>
        <v>#REF!</v>
      </c>
      <c r="E803" s="175"/>
      <c r="F803" s="176" t="e">
        <f>ORÇAMENTO!#REF!</f>
        <v>#REF!</v>
      </c>
    </row>
    <row r="804" spans="1:6" ht="15.75">
      <c r="A804" s="174" t="e">
        <f>IF(ORÇAMENTO!#REF!="","",ORÇAMENTO!#REF!)</f>
        <v>#REF!</v>
      </c>
      <c r="B804" s="142" t="e">
        <f>ORÇAMENTO!#REF!</f>
        <v>#REF!</v>
      </c>
      <c r="C804" s="22" t="e">
        <f>ORÇAMENTO!#REF!</f>
        <v>#REF!</v>
      </c>
      <c r="D804" s="21" t="e">
        <f>ORÇAMENTO!#REF!</f>
        <v>#REF!</v>
      </c>
      <c r="E804" s="175"/>
      <c r="F804" s="176" t="e">
        <f>ORÇAMENTO!#REF!</f>
        <v>#REF!</v>
      </c>
    </row>
    <row r="805" spans="1:6" ht="15.75">
      <c r="A805" s="174" t="e">
        <f>IF(ORÇAMENTO!#REF!="","",ORÇAMENTO!#REF!)</f>
        <v>#REF!</v>
      </c>
      <c r="B805" s="142" t="e">
        <f>ORÇAMENTO!#REF!</f>
        <v>#REF!</v>
      </c>
      <c r="C805" s="22" t="e">
        <f>ORÇAMENTO!#REF!</f>
        <v>#REF!</v>
      </c>
      <c r="D805" s="21" t="e">
        <f>ORÇAMENTO!#REF!</f>
        <v>#REF!</v>
      </c>
      <c r="E805" s="175"/>
      <c r="F805" s="176" t="e">
        <f>ORÇAMENTO!#REF!</f>
        <v>#REF!</v>
      </c>
    </row>
    <row r="806" spans="1:6" ht="15.75">
      <c r="A806" s="174" t="str">
        <f>IF(ORÇAMENTO!A260="","",ORÇAMENTO!A260)</f>
        <v>14.5.12</v>
      </c>
      <c r="B806" s="142" t="str">
        <f>ORÇAMENTO!B260</f>
        <v>ED-48177</v>
      </c>
      <c r="C806" s="22" t="str">
        <f>ORÇAMENTO!C260</f>
        <v>FILTRO AP-200 CURTO</v>
      </c>
      <c r="D806" s="21" t="str">
        <f>ORÇAMENTO!D260</f>
        <v>UN</v>
      </c>
      <c r="E806" s="175"/>
      <c r="F806" s="176">
        <f>ORÇAMENTO!E260</f>
        <v>1</v>
      </c>
    </row>
    <row r="807" spans="1:6" ht="47.25">
      <c r="A807" s="174" t="str">
        <f>IF(ORÇAMENTO!A261="","",ORÇAMENTO!A261)</f>
        <v>14.5.13</v>
      </c>
      <c r="B807" s="142" t="str">
        <f>ORÇAMENTO!B261</f>
        <v>ED-50316</v>
      </c>
      <c r="C807" s="22" t="str">
        <f>ORÇAMENTO!C261</f>
        <v>DUCHA HIGIÊNICA COM REGISTRO PARA CONTROLE DE FLUXO DE ÁGUA, DIÂMETRO 1/2" (20MM), INCLUSIVE FORNECIMENTO E INSTALAÇÃO</v>
      </c>
      <c r="D807" s="21" t="str">
        <f>ORÇAMENTO!D261</f>
        <v>UN</v>
      </c>
      <c r="E807" s="175"/>
      <c r="F807" s="176">
        <f>ORÇAMENTO!E261</f>
        <v>16</v>
      </c>
    </row>
    <row r="808" spans="1:6" ht="31.5">
      <c r="A808" s="174" t="str">
        <f>IF(ORÇAMENTO!A262="","",ORÇAMENTO!A262)</f>
        <v>14.5.14</v>
      </c>
      <c r="B808" s="142" t="str">
        <f>ORÇAMENTO!B262</f>
        <v>ED-50310</v>
      </c>
      <c r="C808" s="22" t="str">
        <f>ORÇAMENTO!C262</f>
        <v>BRAÇO PARA CHUVEIRO, COMPRIMENTO 40 CM, DIÂMETRO NOMINAL DE 1/2" (20MM), INCLUSIVE ACABAMENTO</v>
      </c>
      <c r="D808" s="21" t="str">
        <f>ORÇAMENTO!D262</f>
        <v>UN</v>
      </c>
      <c r="E808" s="175"/>
      <c r="F808" s="176">
        <f>ORÇAMENTO!E262</f>
        <v>13</v>
      </c>
    </row>
    <row r="809" spans="1:6" ht="15.75">
      <c r="A809" s="174" t="e">
        <f>IF(ORÇAMENTO!#REF!="","",ORÇAMENTO!#REF!)</f>
        <v>#REF!</v>
      </c>
      <c r="B809" s="142" t="e">
        <f>ORÇAMENTO!#REF!</f>
        <v>#REF!</v>
      </c>
      <c r="C809" s="22" t="e">
        <f>ORÇAMENTO!#REF!</f>
        <v>#REF!</v>
      </c>
      <c r="D809" s="21" t="e">
        <f>ORÇAMENTO!#REF!</f>
        <v>#REF!</v>
      </c>
      <c r="E809" s="175"/>
      <c r="F809" s="176" t="e">
        <f>ORÇAMENTO!#REF!</f>
        <v>#REF!</v>
      </c>
    </row>
    <row r="810" spans="1:6" ht="15.75">
      <c r="A810" s="174" t="e">
        <f>IF(ORÇAMENTO!#REF!="","",ORÇAMENTO!#REF!)</f>
        <v>#REF!</v>
      </c>
      <c r="B810" s="142" t="e">
        <f>ORÇAMENTO!#REF!</f>
        <v>#REF!</v>
      </c>
      <c r="C810" s="22" t="e">
        <f>ORÇAMENTO!#REF!</f>
        <v>#REF!</v>
      </c>
      <c r="D810" s="21" t="e">
        <f>ORÇAMENTO!#REF!</f>
        <v>#REF!</v>
      </c>
      <c r="E810" s="175"/>
      <c r="F810" s="176" t="e">
        <f>ORÇAMENTO!#REF!</f>
        <v>#REF!</v>
      </c>
    </row>
    <row r="811" spans="1:6" ht="15.75">
      <c r="A811" s="174" t="str">
        <f>IF(ORÇAMENTO!A263="","",ORÇAMENTO!A263)</f>
        <v>14.5.15</v>
      </c>
      <c r="B811" s="142" t="str">
        <f>ORÇAMENTO!B263</f>
        <v>ED-50313</v>
      </c>
      <c r="C811" s="22" t="str">
        <f>ORÇAMENTO!C263</f>
        <v>CHUVEIRO-ELÉTRICO CROMADO 1/2"</v>
      </c>
      <c r="D811" s="21" t="str">
        <f>ORÇAMENTO!D263</f>
        <v>UN</v>
      </c>
      <c r="E811" s="175"/>
      <c r="F811" s="176">
        <f>ORÇAMENTO!E263</f>
        <v>17</v>
      </c>
    </row>
    <row r="812" spans="1:6" ht="15.75">
      <c r="A812" s="174" t="str">
        <f>IF(ORÇAMENTO!A264="","",ORÇAMENTO!A264)</f>
        <v>14.5.16</v>
      </c>
      <c r="B812" s="142" t="str">
        <f>ORÇAMENTO!B264</f>
        <v>ED-48156</v>
      </c>
      <c r="C812" s="22" t="str">
        <f>ORÇAMENTO!C264</f>
        <v>ASSENTO BRANCO PARA VASO</v>
      </c>
      <c r="D812" s="21" t="str">
        <f>ORÇAMENTO!D264</f>
        <v>UN</v>
      </c>
      <c r="E812" s="175"/>
      <c r="F812" s="176">
        <f>ORÇAMENTO!E264</f>
        <v>14</v>
      </c>
    </row>
    <row r="813" spans="1:6" ht="15.75">
      <c r="A813" s="174" t="str">
        <f>IF(ORÇAMENTO!A265="","",ORÇAMENTO!A265)</f>
        <v>14.5.17</v>
      </c>
      <c r="B813" s="142" t="str">
        <f>ORÇAMENTO!B265</f>
        <v>ED-48157</v>
      </c>
      <c r="C813" s="22" t="str">
        <f>ORÇAMENTO!C265</f>
        <v>ASSENTO PARA VASO PNE (NBR 9050)</v>
      </c>
      <c r="D813" s="21" t="str">
        <f>ORÇAMENTO!D265</f>
        <v>UN</v>
      </c>
      <c r="E813" s="175"/>
      <c r="F813" s="176">
        <f>ORÇAMENTO!E265</f>
        <v>2</v>
      </c>
    </row>
    <row r="814" spans="1:6" ht="15.75">
      <c r="A814" s="174" t="e">
        <f>IF(ORÇAMENTO!#REF!="","",ORÇAMENTO!#REF!)</f>
        <v>#REF!</v>
      </c>
      <c r="B814" s="142" t="e">
        <f>ORÇAMENTO!#REF!</f>
        <v>#REF!</v>
      </c>
      <c r="C814" s="22" t="e">
        <f>ORÇAMENTO!#REF!</f>
        <v>#REF!</v>
      </c>
      <c r="D814" s="21" t="e">
        <f>ORÇAMENTO!#REF!</f>
        <v>#REF!</v>
      </c>
      <c r="E814" s="175"/>
      <c r="F814" s="176" t="e">
        <f>ORÇAMENTO!#REF!</f>
        <v>#REF!</v>
      </c>
    </row>
    <row r="815" spans="1:6" ht="15.75">
      <c r="A815" s="174" t="e">
        <f>IF(ORÇAMENTO!#REF!="","",ORÇAMENTO!#REF!)</f>
        <v>#REF!</v>
      </c>
      <c r="B815" s="142" t="e">
        <f>ORÇAMENTO!#REF!</f>
        <v>#REF!</v>
      </c>
      <c r="C815" s="22" t="e">
        <f>ORÇAMENTO!#REF!</f>
        <v>#REF!</v>
      </c>
      <c r="D815" s="21" t="e">
        <f>ORÇAMENTO!#REF!</f>
        <v>#REF!</v>
      </c>
      <c r="E815" s="175"/>
      <c r="F815" s="176" t="e">
        <f>ORÇAMENTO!#REF!</f>
        <v>#REF!</v>
      </c>
    </row>
    <row r="816" spans="1:6" ht="15.75">
      <c r="A816" s="174" t="e">
        <f>IF(ORÇAMENTO!#REF!="","",ORÇAMENTO!#REF!)</f>
        <v>#REF!</v>
      </c>
      <c r="B816" s="142" t="e">
        <f>ORÇAMENTO!#REF!</f>
        <v>#REF!</v>
      </c>
      <c r="C816" s="22" t="e">
        <f>ORÇAMENTO!#REF!</f>
        <v>#REF!</v>
      </c>
      <c r="D816" s="21" t="e">
        <f>ORÇAMENTO!#REF!</f>
        <v>#REF!</v>
      </c>
      <c r="E816" s="175"/>
      <c r="F816" s="176" t="e">
        <f>ORÇAMENTO!#REF!</f>
        <v>#REF!</v>
      </c>
    </row>
    <row r="817" spans="1:6" ht="15.75">
      <c r="A817" s="174" t="str">
        <f>IF(ORÇAMENTO!A266="","",ORÇAMENTO!A266)</f>
        <v>14.5.18</v>
      </c>
      <c r="B817" s="142" t="str">
        <f>ORÇAMENTO!B266</f>
        <v>ED-48176</v>
      </c>
      <c r="C817" s="22" t="str">
        <f>ORÇAMENTO!C266</f>
        <v>CABIDE METÁLICO SIMPLES CROMADO, INCLUSIVE FIXAÇÃO</v>
      </c>
      <c r="D817" s="21" t="str">
        <f>ORÇAMENTO!D266</f>
        <v>UN</v>
      </c>
      <c r="E817" s="175"/>
      <c r="F817" s="176">
        <f>ORÇAMENTO!E266</f>
        <v>20</v>
      </c>
    </row>
    <row r="818" spans="1:6" ht="15.75">
      <c r="A818" s="174" t="e">
        <f>IF(ORÇAMENTO!#REF!="","",ORÇAMENTO!#REF!)</f>
        <v>#REF!</v>
      </c>
      <c r="B818" s="142" t="e">
        <f>ORÇAMENTO!#REF!</f>
        <v>#REF!</v>
      </c>
      <c r="C818" s="22" t="e">
        <f>ORÇAMENTO!#REF!</f>
        <v>#REF!</v>
      </c>
      <c r="D818" s="21" t="e">
        <f>ORÇAMENTO!#REF!</f>
        <v>#REF!</v>
      </c>
      <c r="E818" s="175"/>
      <c r="F818" s="176" t="e">
        <f>ORÇAMENTO!#REF!</f>
        <v>#REF!</v>
      </c>
    </row>
    <row r="819" spans="1:6" ht="31.5">
      <c r="A819" s="174" t="str">
        <f>IF(ORÇAMENTO!A267="","",ORÇAMENTO!A267)</f>
        <v>14.5.19</v>
      </c>
      <c r="B819" s="142" t="str">
        <f>ORÇAMENTO!B267</f>
        <v>ED-48182</v>
      </c>
      <c r="C819" s="22" t="str">
        <f>ORÇAMENTO!C267</f>
        <v>DISPENSER EM PLÁSTICO PARA PAPEL TOALHA 2 OU 3 FOLHAS</v>
      </c>
      <c r="D819" s="21" t="str">
        <f>ORÇAMENTO!D267</f>
        <v>UN</v>
      </c>
      <c r="E819" s="175"/>
      <c r="F819" s="176">
        <f>ORÇAMENTO!E267</f>
        <v>16</v>
      </c>
    </row>
    <row r="820" spans="1:6" ht="15.75">
      <c r="A820" s="174" t="e">
        <f>IF(ORÇAMENTO!#REF!="","",ORÇAMENTO!#REF!)</f>
        <v>#REF!</v>
      </c>
      <c r="B820" s="142" t="e">
        <f>ORÇAMENTO!#REF!</f>
        <v>#REF!</v>
      </c>
      <c r="C820" s="22" t="e">
        <f>ORÇAMENTO!#REF!</f>
        <v>#REF!</v>
      </c>
      <c r="D820" s="21" t="e">
        <f>ORÇAMENTO!#REF!</f>
        <v>#REF!</v>
      </c>
      <c r="E820" s="175"/>
      <c r="F820" s="176" t="e">
        <f>ORÇAMENTO!#REF!</f>
        <v>#REF!</v>
      </c>
    </row>
    <row r="821" spans="1:6" ht="15.75">
      <c r="A821" s="174" t="e">
        <f>IF(ORÇAMENTO!#REF!="","",ORÇAMENTO!#REF!)</f>
        <v>#REF!</v>
      </c>
      <c r="B821" s="142" t="e">
        <f>ORÇAMENTO!#REF!</f>
        <v>#REF!</v>
      </c>
      <c r="C821" s="22" t="e">
        <f>ORÇAMENTO!#REF!</f>
        <v>#REF!</v>
      </c>
      <c r="D821" s="21" t="e">
        <f>ORÇAMENTO!#REF!</f>
        <v>#REF!</v>
      </c>
      <c r="E821" s="175"/>
      <c r="F821" s="176" t="e">
        <f>ORÇAMENTO!#REF!</f>
        <v>#REF!</v>
      </c>
    </row>
    <row r="822" spans="1:6" ht="15.75">
      <c r="A822" s="174" t="e">
        <f>IF(ORÇAMENTO!#REF!="","",ORÇAMENTO!#REF!)</f>
        <v>#REF!</v>
      </c>
      <c r="B822" s="142" t="e">
        <f>ORÇAMENTO!#REF!</f>
        <v>#REF!</v>
      </c>
      <c r="C822" s="22" t="e">
        <f>ORÇAMENTO!#REF!</f>
        <v>#REF!</v>
      </c>
      <c r="D822" s="21" t="e">
        <f>ORÇAMENTO!#REF!</f>
        <v>#REF!</v>
      </c>
      <c r="E822" s="175"/>
      <c r="F822" s="176" t="e">
        <f>ORÇAMENTO!#REF!</f>
        <v>#REF!</v>
      </c>
    </row>
    <row r="823" spans="1:6" ht="15.75">
      <c r="A823" s="174" t="str">
        <f>IF(ORÇAMENTO!A268="","",ORÇAMENTO!A268)</f>
        <v>14.5.20</v>
      </c>
      <c r="B823" s="142" t="str">
        <f>ORÇAMENTO!B268</f>
        <v>ED-48181</v>
      </c>
      <c r="C823" s="22" t="str">
        <f>ORÇAMENTO!C268</f>
        <v>PAPELEIRA METÁLICA CROMADA, INCLUSIVE FIXAÇÃO</v>
      </c>
      <c r="D823" s="21" t="str">
        <f>ORÇAMENTO!D268</f>
        <v>UN</v>
      </c>
      <c r="E823" s="175"/>
      <c r="F823" s="176">
        <f>ORÇAMENTO!E268</f>
        <v>14</v>
      </c>
    </row>
    <row r="824" spans="1:6" ht="31.5">
      <c r="A824" s="174" t="str">
        <f>IF(ORÇAMENTO!A269="","",ORÇAMENTO!A269)</f>
        <v>14.5.21</v>
      </c>
      <c r="B824" s="142" t="str">
        <f>ORÇAMENTO!B269</f>
        <v>ED-50319</v>
      </c>
      <c r="C824" s="22" t="str">
        <f>ORÇAMENTO!C269</f>
        <v>PARAFUSO CASTELO, NÚMERO 8, INCLUSIVE FORNECIMENTO COM ARRUELA E BUCHA DE NYLON</v>
      </c>
      <c r="D824" s="21" t="str">
        <f>ORÇAMENTO!D269</f>
        <v>UN</v>
      </c>
      <c r="E824" s="175"/>
      <c r="F824" s="176">
        <f>ORÇAMENTO!E269</f>
        <v>28</v>
      </c>
    </row>
    <row r="825" spans="1:6" ht="15.75">
      <c r="A825" s="174" t="e">
        <f>IF(ORÇAMENTO!#REF!="","",ORÇAMENTO!#REF!)</f>
        <v>#REF!</v>
      </c>
      <c r="B825" s="142" t="e">
        <f>ORÇAMENTO!#REF!</f>
        <v>#REF!</v>
      </c>
      <c r="C825" s="22" t="e">
        <f>ORÇAMENTO!#REF!</f>
        <v>#REF!</v>
      </c>
      <c r="D825" s="21" t="e">
        <f>ORÇAMENTO!#REF!</f>
        <v>#REF!</v>
      </c>
      <c r="E825" s="175"/>
      <c r="F825" s="176" t="e">
        <f>ORÇAMENTO!#REF!</f>
        <v>#REF!</v>
      </c>
    </row>
    <row r="826" spans="1:6" ht="15.75">
      <c r="A826" s="174" t="e">
        <f>IF(ORÇAMENTO!#REF!="","",ORÇAMENTO!#REF!)</f>
        <v>#REF!</v>
      </c>
      <c r="B826" s="142" t="e">
        <f>ORÇAMENTO!#REF!</f>
        <v>#REF!</v>
      </c>
      <c r="C826" s="22" t="e">
        <f>ORÇAMENTO!#REF!</f>
        <v>#REF!</v>
      </c>
      <c r="D826" s="21" t="e">
        <f>ORÇAMENTO!#REF!</f>
        <v>#REF!</v>
      </c>
      <c r="E826" s="175"/>
      <c r="F826" s="176" t="e">
        <f>ORÇAMENTO!#REF!</f>
        <v>#REF!</v>
      </c>
    </row>
    <row r="827" spans="1:6" ht="15.75">
      <c r="A827" s="174" t="e">
        <f>IF(ORÇAMENTO!#REF!="","",ORÇAMENTO!#REF!)</f>
        <v>#REF!</v>
      </c>
      <c r="B827" s="142" t="e">
        <f>ORÇAMENTO!#REF!</f>
        <v>#REF!</v>
      </c>
      <c r="C827" s="22" t="e">
        <f>ORÇAMENTO!#REF!</f>
        <v>#REF!</v>
      </c>
      <c r="D827" s="21" t="e">
        <f>ORÇAMENTO!#REF!</f>
        <v>#REF!</v>
      </c>
      <c r="E827" s="175"/>
      <c r="F827" s="176" t="e">
        <f>ORÇAMENTO!#REF!</f>
        <v>#REF!</v>
      </c>
    </row>
    <row r="828" spans="1:6" ht="15.75">
      <c r="A828" s="174" t="e">
        <f>IF(ORÇAMENTO!#REF!="","",ORÇAMENTO!#REF!)</f>
        <v>#REF!</v>
      </c>
      <c r="B828" s="142" t="e">
        <f>ORÇAMENTO!#REF!</f>
        <v>#REF!</v>
      </c>
      <c r="C828" s="22" t="e">
        <f>ORÇAMENTO!#REF!</f>
        <v>#REF!</v>
      </c>
      <c r="D828" s="21" t="e">
        <f>ORÇAMENTO!#REF!</f>
        <v>#REF!</v>
      </c>
      <c r="E828" s="175"/>
      <c r="F828" s="176" t="e">
        <f>ORÇAMENTO!#REF!</f>
        <v>#REF!</v>
      </c>
    </row>
    <row r="829" spans="1:6" ht="15.75">
      <c r="A829" s="174" t="e">
        <f>IF(ORÇAMENTO!#REF!="","",ORÇAMENTO!#REF!)</f>
        <v>#REF!</v>
      </c>
      <c r="B829" s="142" t="e">
        <f>ORÇAMENTO!#REF!</f>
        <v>#REF!</v>
      </c>
      <c r="C829" s="22" t="e">
        <f>ORÇAMENTO!#REF!</f>
        <v>#REF!</v>
      </c>
      <c r="D829" s="21" t="e">
        <f>ORÇAMENTO!#REF!</f>
        <v>#REF!</v>
      </c>
      <c r="E829" s="175"/>
      <c r="F829" s="176" t="e">
        <f>ORÇAMENTO!#REF!</f>
        <v>#REF!</v>
      </c>
    </row>
    <row r="830" spans="1:6" ht="15.75">
      <c r="A830" s="174" t="e">
        <f>IF(ORÇAMENTO!#REF!="","",ORÇAMENTO!#REF!)</f>
        <v>#REF!</v>
      </c>
      <c r="B830" s="142" t="e">
        <f>ORÇAMENTO!#REF!</f>
        <v>#REF!</v>
      </c>
      <c r="C830" s="22" t="e">
        <f>ORÇAMENTO!#REF!</f>
        <v>#REF!</v>
      </c>
      <c r="D830" s="21" t="e">
        <f>ORÇAMENTO!#REF!</f>
        <v>#REF!</v>
      </c>
      <c r="E830" s="175"/>
      <c r="F830" s="176" t="e">
        <f>ORÇAMENTO!#REF!</f>
        <v>#REF!</v>
      </c>
    </row>
    <row r="831" spans="1:6" ht="15.75">
      <c r="A831" s="174" t="str">
        <f>IF(ORÇAMENTO!A270="","",ORÇAMENTO!A270)</f>
        <v>14.5.22</v>
      </c>
      <c r="B831" s="142" t="str">
        <f>ORÇAMENTO!B270</f>
        <v>ED-48155</v>
      </c>
      <c r="C831" s="22" t="str">
        <f>ORÇAMENTO!C270</f>
        <v>DISPENSER PARA GEL/ÁLCOOL COM RESERVATORIO 800 ML</v>
      </c>
      <c r="D831" s="21" t="str">
        <f>ORÇAMENTO!D270</f>
        <v>UN</v>
      </c>
      <c r="E831" s="175"/>
      <c r="F831" s="176">
        <f>ORÇAMENTO!E270</f>
        <v>34</v>
      </c>
    </row>
    <row r="832" spans="1:6" ht="15.75">
      <c r="A832" s="174" t="e">
        <f>IF(ORÇAMENTO!#REF!="","",ORÇAMENTO!#REF!)</f>
        <v>#REF!</v>
      </c>
      <c r="B832" s="142" t="e">
        <f>ORÇAMENTO!#REF!</f>
        <v>#REF!</v>
      </c>
      <c r="C832" s="22" t="e">
        <f>ORÇAMENTO!#REF!</f>
        <v>#REF!</v>
      </c>
      <c r="D832" s="21" t="e">
        <f>ORÇAMENTO!#REF!</f>
        <v>#REF!</v>
      </c>
      <c r="E832" s="175"/>
      <c r="F832" s="176" t="e">
        <f>ORÇAMENTO!#REF!</f>
        <v>#REF!</v>
      </c>
    </row>
    <row r="833" spans="1:6" ht="15.75">
      <c r="A833" s="174" t="e">
        <f>IF(ORÇAMENTO!#REF!="","",ORÇAMENTO!#REF!)</f>
        <v>#REF!</v>
      </c>
      <c r="B833" s="142" t="e">
        <f>ORÇAMENTO!#REF!</f>
        <v>#REF!</v>
      </c>
      <c r="C833" s="22" t="e">
        <f>ORÇAMENTO!#REF!</f>
        <v>#REF!</v>
      </c>
      <c r="D833" s="21" t="e">
        <f>ORÇAMENTO!#REF!</f>
        <v>#REF!</v>
      </c>
      <c r="E833" s="175"/>
      <c r="F833" s="176" t="e">
        <f>ORÇAMENTO!#REF!</f>
        <v>#REF!</v>
      </c>
    </row>
    <row r="834" spans="1:6" ht="15.75">
      <c r="A834" s="174" t="e">
        <f>IF(ORÇAMENTO!#REF!="","",ORÇAMENTO!#REF!)</f>
        <v>#REF!</v>
      </c>
      <c r="B834" s="142" t="e">
        <f>ORÇAMENTO!#REF!</f>
        <v>#REF!</v>
      </c>
      <c r="C834" s="22" t="e">
        <f>ORÇAMENTO!#REF!</f>
        <v>#REF!</v>
      </c>
      <c r="D834" s="21" t="e">
        <f>ORÇAMENTO!#REF!</f>
        <v>#REF!</v>
      </c>
      <c r="E834" s="175"/>
      <c r="F834" s="176" t="e">
        <f>ORÇAMENTO!#REF!</f>
        <v>#REF!</v>
      </c>
    </row>
    <row r="835" spans="1:6" ht="31.5">
      <c r="A835" s="174" t="str">
        <f>IF(ORÇAMENTO!A271="","",ORÇAMENTO!A271)</f>
        <v>14.5.23</v>
      </c>
      <c r="B835" s="142" t="str">
        <f>ORÇAMENTO!B271</f>
        <v>ED-48188</v>
      </c>
      <c r="C835" s="22" t="str">
        <f>ORÇAMENTO!C271</f>
        <v>SABONETEIRA PLASTICA TIPO DISPENSER PARA SABONETE LIQUIDO COM RESERVATORIO 800 ML</v>
      </c>
      <c r="D835" s="21" t="str">
        <f>ORÇAMENTO!D271</f>
        <v>UN</v>
      </c>
      <c r="E835" s="175"/>
      <c r="F835" s="176">
        <f>ORÇAMENTO!E271</f>
        <v>16</v>
      </c>
    </row>
    <row r="836" spans="1:6" ht="5.0999999999999996" customHeight="1">
      <c r="A836" s="48"/>
      <c r="B836" s="49"/>
      <c r="C836" s="50"/>
      <c r="D836" s="49"/>
      <c r="E836" s="51"/>
      <c r="F836" s="52"/>
    </row>
    <row r="837" spans="1:6" ht="5.0999999999999996" customHeight="1">
      <c r="A837" s="58"/>
      <c r="B837" s="59"/>
      <c r="C837" s="60"/>
      <c r="D837" s="59"/>
      <c r="E837" s="61"/>
      <c r="F837" s="62"/>
    </row>
    <row r="838" spans="1:6" ht="15.75">
      <c r="A838" s="20" t="str">
        <f>IF(ORÇAMENTO!A274="","",ORÇAMENTO!A274)</f>
        <v>14.6</v>
      </c>
      <c r="B838" s="107"/>
      <c r="C838" s="26" t="str">
        <f>ORÇAMENTO!C274</f>
        <v>DRENAGEM</v>
      </c>
      <c r="D838" s="180"/>
      <c r="E838" s="181"/>
      <c r="F838" s="182"/>
    </row>
    <row r="839" spans="1:6" ht="31.5">
      <c r="A839" s="174" t="str">
        <f>IF(ORÇAMENTO!A275="","",ORÇAMENTO!A275)</f>
        <v>14.6.1</v>
      </c>
      <c r="B839" s="142" t="str">
        <f>ORÇAMENTO!B275</f>
        <v>ED-51112</v>
      </c>
      <c r="C839" s="22" t="str">
        <f>ORÇAMENTO!C275</f>
        <v>ESCAVAÇÃO MECÂNICA DE VALAS COM DESCARGA LATERAL 1,50 M &lt; H &lt;= 3,00 M</v>
      </c>
      <c r="D839" s="21" t="str">
        <f>ORÇAMENTO!D275</f>
        <v>M3</v>
      </c>
      <c r="E839" s="175"/>
      <c r="F839" s="176">
        <f>ORÇAMENTO!E275</f>
        <v>234.2775</v>
      </c>
    </row>
    <row r="840" spans="1:6" ht="47.25">
      <c r="A840" s="174" t="str">
        <f>IF(ORÇAMENTO!A276="","",ORÇAMENTO!A276)</f>
        <v>14.6.2</v>
      </c>
      <c r="B840" s="142" t="str">
        <f>ORÇAMENTO!B276</f>
        <v>SINAPI 97914</v>
      </c>
      <c r="C840" s="22" t="str">
        <f>ORÇAMENTO!C276</f>
        <v>TRANSPORTE COM CAMINHÃO BASCULANTE DE 6 M³, EM VIA URBANA PAVIMENTADA, DMT ATÉ 30 KM (UNIDADE: M3XKM). AF_07/2020</v>
      </c>
      <c r="D840" s="21" t="str">
        <f>ORÇAMENTO!D276</f>
        <v>M3XKM</v>
      </c>
      <c r="E840" s="175"/>
      <c r="F840" s="176">
        <f>ORÇAMENTO!E276</f>
        <v>3279.87</v>
      </c>
    </row>
    <row r="841" spans="1:6" ht="31.5">
      <c r="A841" s="174" t="str">
        <f>IF(ORÇAMENTO!A277="","",ORÇAMENTO!A277)</f>
        <v>14.6.3</v>
      </c>
      <c r="B841" s="142">
        <f>ORÇAMENTO!B277</f>
        <v>102704</v>
      </c>
      <c r="C841" s="22" t="str">
        <f>ORÇAMENTO!C277</f>
        <v>TUBO DE PEAD CORRUGADO PERFURADO, DN 100 MM, PARA DRENO - FORNECIMENTO E ASSENTAMENTO. AF_07/2021</v>
      </c>
      <c r="D841" s="21" t="str">
        <f>ORÇAMENTO!D277</f>
        <v>M</v>
      </c>
      <c r="E841" s="175"/>
      <c r="F841" s="176">
        <f>ORÇAMENTO!E277</f>
        <v>216.375</v>
      </c>
    </row>
    <row r="842" spans="1:6" ht="31.5">
      <c r="A842" s="174" t="str">
        <f>IF(ORÇAMENTO!A278="","",ORÇAMENTO!A278)</f>
        <v>14.6.4</v>
      </c>
      <c r="B842" s="142" t="str">
        <f>ORÇAMENTO!B278</f>
        <v>ED-48690</v>
      </c>
      <c r="C842" s="22" t="str">
        <f>ORÇAMENTO!C278</f>
        <v>FORNECIMENTO E ASSENTAMENTO DE TUBO PVC RÍGIDO CORRUGADO, PERFURADO, DN 160 MM (6"), PARA DRENAGEM</v>
      </c>
      <c r="D842" s="21" t="str">
        <f>ORÇAMENTO!D278</f>
        <v>M</v>
      </c>
      <c r="E842" s="175"/>
      <c r="F842" s="176">
        <f>ORÇAMENTO!E278</f>
        <v>133.62</v>
      </c>
    </row>
    <row r="843" spans="1:6" ht="31.5">
      <c r="A843" s="174" t="str">
        <f>IF(ORÇAMENTO!A279="","",ORÇAMENTO!A279)</f>
        <v>14.6.5</v>
      </c>
      <c r="B843" s="142" t="str">
        <f>ORÇAMENTO!B279</f>
        <v>ED-51136</v>
      </c>
      <c r="C843" s="22" t="str">
        <f>ORÇAMENTO!C279</f>
        <v>FORNECIMENTO E LANÇAMENTO DE BRITA EM DRENO E PÁTIO</v>
      </c>
      <c r="D843" s="21" t="str">
        <f>ORÇAMENTO!D279</f>
        <v>M3</v>
      </c>
      <c r="E843" s="175"/>
      <c r="F843" s="176">
        <f>ORÇAMENTO!E279</f>
        <v>93.712500000000006</v>
      </c>
    </row>
    <row r="844" spans="1:6" ht="31.5">
      <c r="A844" s="174" t="str">
        <f>IF(ORÇAMENTO!A280="","",ORÇAMENTO!A280)</f>
        <v>14.6.6</v>
      </c>
      <c r="B844" s="142" t="str">
        <f>ORÇAMENTO!B280</f>
        <v>ED-51137</v>
      </c>
      <c r="C844" s="22" t="str">
        <f>ORÇAMENTO!C280</f>
        <v>FORNECIMENTO E LANÇAMENTO DE AREIA EM DRENO E PÁTIO</v>
      </c>
      <c r="D844" s="21" t="str">
        <f>ORÇAMENTO!D280</f>
        <v>M3</v>
      </c>
      <c r="E844" s="175"/>
      <c r="F844" s="176">
        <f>ORÇAMENTO!E280</f>
        <v>140.565</v>
      </c>
    </row>
    <row r="845" spans="1:6" ht="47.25">
      <c r="A845" s="174" t="str">
        <f>IF(ORÇAMENTO!A281="","",ORÇAMENTO!A281)</f>
        <v>14.6.7</v>
      </c>
      <c r="B845" s="142">
        <f>ORÇAMENTO!B281</f>
        <v>99240</v>
      </c>
      <c r="C845" s="22" t="str">
        <f>ORÇAMENTO!C281</f>
        <v>ACRÉSCIMO PARA POÇO DE VISITA CIRCULAR PARA DRENAGEM, EM CONCRETO PRÉ-MOLDADO, DIÂMETRO INTERNO = 1,2 M. AF_12/2020</v>
      </c>
      <c r="D845" s="21" t="str">
        <f>ORÇAMENTO!D281</f>
        <v>M</v>
      </c>
      <c r="E845" s="175"/>
      <c r="F845" s="176">
        <f>ORÇAMENTO!E281</f>
        <v>3</v>
      </c>
    </row>
    <row r="846" spans="1:6" ht="63">
      <c r="A846" s="174" t="str">
        <f>IF(ORÇAMENTO!A282="","",ORÇAMENTO!A282)</f>
        <v>14.6.8</v>
      </c>
      <c r="B846" s="142">
        <f>ORÇAMENTO!B282</f>
        <v>99242</v>
      </c>
      <c r="C846" s="22" t="str">
        <f>ORÇAMENTO!C282</f>
        <v>BASE PARA POÇO DE VISITA CIRCULAR PARA DRENAGEM, EM ALVENARIA COM TIJOLOS CERÂMICOS MACIÇOS, DIÂMETRO INTERNO = 1,2 M, PROFUNDIDADE = 1,45 M, EXCLUINDO TAMPÃO. AF_12/2020</v>
      </c>
      <c r="D846" s="21" t="str">
        <f>ORÇAMENTO!D282</f>
        <v>UN</v>
      </c>
      <c r="E846" s="175"/>
      <c r="F846" s="176">
        <f>ORÇAMENTO!E282</f>
        <v>3</v>
      </c>
    </row>
    <row r="847" spans="1:6" ht="47.25">
      <c r="A847" s="174" t="str">
        <f>IF(ORÇAMENTO!A283="","",ORÇAMENTO!A283)</f>
        <v>14.6.9</v>
      </c>
      <c r="B847" s="142" t="str">
        <f>ORÇAMENTO!B283</f>
        <v>ED-48666</v>
      </c>
      <c r="C847" s="22" t="str">
        <f>ORÇAMENTO!C283</f>
        <v>TAMPÃO CIRCULAR EM FERRO FUNDIDO PARA POÇO DE VISITA, ARTICULADO COM DIÂMETRO DE 60CM, CLASSE 400, INCLUSIVE ASSENTAMENTO, EXCLUSIVE POÇO DE VISITA</v>
      </c>
      <c r="D847" s="21" t="str">
        <f>ORÇAMENTO!D283</f>
        <v>UN</v>
      </c>
      <c r="E847" s="175"/>
      <c r="F847" s="176">
        <f>ORÇAMENTO!E283</f>
        <v>3</v>
      </c>
    </row>
    <row r="848" spans="1:6" ht="15.75">
      <c r="A848" s="174" t="e">
        <f>IF(ORÇAMENTO!#REF!="","",ORÇAMENTO!#REF!)</f>
        <v>#REF!</v>
      </c>
      <c r="B848" s="142" t="e">
        <f>ORÇAMENTO!#REF!</f>
        <v>#REF!</v>
      </c>
      <c r="C848" s="22" t="e">
        <f>ORÇAMENTO!#REF!</f>
        <v>#REF!</v>
      </c>
      <c r="D848" s="21" t="e">
        <f>ORÇAMENTO!#REF!</f>
        <v>#REF!</v>
      </c>
      <c r="E848" s="175"/>
      <c r="F848" s="176" t="e">
        <f>ORÇAMENTO!#REF!</f>
        <v>#REF!</v>
      </c>
    </row>
    <row r="849" spans="1:6" ht="15.75">
      <c r="A849" s="174" t="e">
        <f>IF(ORÇAMENTO!#REF!="","",ORÇAMENTO!#REF!)</f>
        <v>#REF!</v>
      </c>
      <c r="B849" s="142" t="e">
        <f>ORÇAMENTO!#REF!</f>
        <v>#REF!</v>
      </c>
      <c r="C849" s="22" t="e">
        <f>ORÇAMENTO!#REF!</f>
        <v>#REF!</v>
      </c>
      <c r="D849" s="21" t="e">
        <f>ORÇAMENTO!#REF!</f>
        <v>#REF!</v>
      </c>
      <c r="E849" s="175"/>
      <c r="F849" s="176" t="e">
        <f>ORÇAMENTO!#REF!</f>
        <v>#REF!</v>
      </c>
    </row>
    <row r="850" spans="1:6" ht="15.75">
      <c r="A850" s="174" t="e">
        <f>IF(ORÇAMENTO!#REF!="","",ORÇAMENTO!#REF!)</f>
        <v>#REF!</v>
      </c>
      <c r="B850" s="142" t="e">
        <f>ORÇAMENTO!#REF!</f>
        <v>#REF!</v>
      </c>
      <c r="C850" s="22" t="e">
        <f>ORÇAMENTO!#REF!</f>
        <v>#REF!</v>
      </c>
      <c r="D850" s="21" t="e">
        <f>ORÇAMENTO!#REF!</f>
        <v>#REF!</v>
      </c>
      <c r="E850" s="175"/>
      <c r="F850" s="176" t="e">
        <f>ORÇAMENTO!#REF!</f>
        <v>#REF!</v>
      </c>
    </row>
    <row r="851" spans="1:6" ht="15.75">
      <c r="A851" s="174" t="e">
        <f>IF(ORÇAMENTO!#REF!="","",ORÇAMENTO!#REF!)</f>
        <v>#REF!</v>
      </c>
      <c r="B851" s="142" t="e">
        <f>ORÇAMENTO!#REF!</f>
        <v>#REF!</v>
      </c>
      <c r="C851" s="22" t="e">
        <f>ORÇAMENTO!#REF!</f>
        <v>#REF!</v>
      </c>
      <c r="D851" s="21" t="e">
        <f>ORÇAMENTO!#REF!</f>
        <v>#REF!</v>
      </c>
      <c r="E851" s="175"/>
      <c r="F851" s="176" t="e">
        <f>ORÇAMENTO!#REF!</f>
        <v>#REF!</v>
      </c>
    </row>
    <row r="852" spans="1:6" ht="15.75">
      <c r="A852" s="174" t="e">
        <f>IF(ORÇAMENTO!#REF!="","",ORÇAMENTO!#REF!)</f>
        <v>#REF!</v>
      </c>
      <c r="B852" s="142" t="e">
        <f>ORÇAMENTO!#REF!</f>
        <v>#REF!</v>
      </c>
      <c r="C852" s="22" t="e">
        <f>ORÇAMENTO!#REF!</f>
        <v>#REF!</v>
      </c>
      <c r="D852" s="21" t="e">
        <f>ORÇAMENTO!#REF!</f>
        <v>#REF!</v>
      </c>
      <c r="E852" s="175"/>
      <c r="F852" s="176" t="e">
        <f>ORÇAMENTO!#REF!</f>
        <v>#REF!</v>
      </c>
    </row>
    <row r="853" spans="1:6" ht="15.75">
      <c r="A853" s="174" t="e">
        <f>IF(ORÇAMENTO!#REF!="","",ORÇAMENTO!#REF!)</f>
        <v>#REF!</v>
      </c>
      <c r="B853" s="142" t="e">
        <f>ORÇAMENTO!#REF!</f>
        <v>#REF!</v>
      </c>
      <c r="C853" s="22" t="e">
        <f>ORÇAMENTO!#REF!</f>
        <v>#REF!</v>
      </c>
      <c r="D853" s="21" t="e">
        <f>ORÇAMENTO!#REF!</f>
        <v>#REF!</v>
      </c>
      <c r="E853" s="175"/>
      <c r="F853" s="176" t="e">
        <f>ORÇAMENTO!#REF!</f>
        <v>#REF!</v>
      </c>
    </row>
    <row r="854" spans="1:6" ht="15.75">
      <c r="A854" s="174" t="e">
        <f>IF(ORÇAMENTO!#REF!="","",ORÇAMENTO!#REF!)</f>
        <v>#REF!</v>
      </c>
      <c r="B854" s="142" t="e">
        <f>ORÇAMENTO!#REF!</f>
        <v>#REF!</v>
      </c>
      <c r="C854" s="22" t="e">
        <f>ORÇAMENTO!#REF!</f>
        <v>#REF!</v>
      </c>
      <c r="D854" s="21" t="e">
        <f>ORÇAMENTO!#REF!</f>
        <v>#REF!</v>
      </c>
      <c r="E854" s="175"/>
      <c r="F854" s="176" t="e">
        <f>ORÇAMENTO!#REF!</f>
        <v>#REF!</v>
      </c>
    </row>
    <row r="855" spans="1:6" ht="15.75">
      <c r="A855" s="174" t="e">
        <f>IF(ORÇAMENTO!#REF!="","",ORÇAMENTO!#REF!)</f>
        <v>#REF!</v>
      </c>
      <c r="B855" s="142" t="e">
        <f>ORÇAMENTO!#REF!</f>
        <v>#REF!</v>
      </c>
      <c r="C855" s="22" t="e">
        <f>ORÇAMENTO!#REF!</f>
        <v>#REF!</v>
      </c>
      <c r="D855" s="21" t="e">
        <f>ORÇAMENTO!#REF!</f>
        <v>#REF!</v>
      </c>
      <c r="E855" s="175"/>
      <c r="F855" s="176" t="e">
        <f>ORÇAMENTO!#REF!</f>
        <v>#REF!</v>
      </c>
    </row>
    <row r="856" spans="1:6" ht="15.75">
      <c r="A856" s="174" t="e">
        <f>IF(ORÇAMENTO!#REF!="","",ORÇAMENTO!#REF!)</f>
        <v>#REF!</v>
      </c>
      <c r="B856" s="142" t="e">
        <f>ORÇAMENTO!#REF!</f>
        <v>#REF!</v>
      </c>
      <c r="C856" s="22" t="e">
        <f>ORÇAMENTO!#REF!</f>
        <v>#REF!</v>
      </c>
      <c r="D856" s="21" t="e">
        <f>ORÇAMENTO!#REF!</f>
        <v>#REF!</v>
      </c>
      <c r="E856" s="175"/>
      <c r="F856" s="176" t="e">
        <f>ORÇAMENTO!#REF!</f>
        <v>#REF!</v>
      </c>
    </row>
    <row r="857" spans="1:6" ht="15.75">
      <c r="A857" s="174" t="e">
        <f>IF(ORÇAMENTO!#REF!="","",ORÇAMENTO!#REF!)</f>
        <v>#REF!</v>
      </c>
      <c r="B857" s="142" t="e">
        <f>ORÇAMENTO!#REF!</f>
        <v>#REF!</v>
      </c>
      <c r="C857" s="22" t="e">
        <f>ORÇAMENTO!#REF!</f>
        <v>#REF!</v>
      </c>
      <c r="D857" s="21" t="e">
        <f>ORÇAMENTO!#REF!</f>
        <v>#REF!</v>
      </c>
      <c r="E857" s="175"/>
      <c r="F857" s="176" t="e">
        <f>ORÇAMENTO!#REF!</f>
        <v>#REF!</v>
      </c>
    </row>
    <row r="858" spans="1:6" ht="15.75">
      <c r="A858" s="174" t="e">
        <f>IF(ORÇAMENTO!#REF!="","",ORÇAMENTO!#REF!)</f>
        <v>#REF!</v>
      </c>
      <c r="B858" s="142" t="e">
        <f>ORÇAMENTO!#REF!</f>
        <v>#REF!</v>
      </c>
      <c r="C858" s="22" t="e">
        <f>ORÇAMENTO!#REF!</f>
        <v>#REF!</v>
      </c>
      <c r="D858" s="21" t="e">
        <f>ORÇAMENTO!#REF!</f>
        <v>#REF!</v>
      </c>
      <c r="E858" s="175"/>
      <c r="F858" s="176" t="e">
        <f>ORÇAMENTO!#REF!</f>
        <v>#REF!</v>
      </c>
    </row>
    <row r="859" spans="1:6" ht="15.75">
      <c r="A859" s="174" t="e">
        <f>IF(ORÇAMENTO!#REF!="","",ORÇAMENTO!#REF!)</f>
        <v>#REF!</v>
      </c>
      <c r="B859" s="142" t="e">
        <f>ORÇAMENTO!#REF!</f>
        <v>#REF!</v>
      </c>
      <c r="C859" s="22" t="e">
        <f>ORÇAMENTO!#REF!</f>
        <v>#REF!</v>
      </c>
      <c r="D859" s="21" t="e">
        <f>ORÇAMENTO!#REF!</f>
        <v>#REF!</v>
      </c>
      <c r="E859" s="175"/>
      <c r="F859" s="176" t="e">
        <f>ORÇAMENTO!#REF!</f>
        <v>#REF!</v>
      </c>
    </row>
    <row r="860" spans="1:6" ht="15.75">
      <c r="A860" s="174" t="e">
        <f>IF(ORÇAMENTO!#REF!="","",ORÇAMENTO!#REF!)</f>
        <v>#REF!</v>
      </c>
      <c r="B860" s="142" t="e">
        <f>ORÇAMENTO!#REF!</f>
        <v>#REF!</v>
      </c>
      <c r="C860" s="22" t="e">
        <f>ORÇAMENTO!#REF!</f>
        <v>#REF!</v>
      </c>
      <c r="D860" s="21" t="e">
        <f>ORÇAMENTO!#REF!</f>
        <v>#REF!</v>
      </c>
      <c r="E860" s="175"/>
      <c r="F860" s="176" t="e">
        <f>ORÇAMENTO!#REF!</f>
        <v>#REF!</v>
      </c>
    </row>
    <row r="861" spans="1:6" ht="15.75">
      <c r="A861" s="174" t="e">
        <f>IF(ORÇAMENTO!#REF!="","",ORÇAMENTO!#REF!)</f>
        <v>#REF!</v>
      </c>
      <c r="B861" s="142" t="e">
        <f>ORÇAMENTO!#REF!</f>
        <v>#REF!</v>
      </c>
      <c r="C861" s="22" t="e">
        <f>ORÇAMENTO!#REF!</f>
        <v>#REF!</v>
      </c>
      <c r="D861" s="21" t="e">
        <f>ORÇAMENTO!#REF!</f>
        <v>#REF!</v>
      </c>
      <c r="E861" s="175"/>
      <c r="F861" s="176" t="e">
        <f>ORÇAMENTO!#REF!</f>
        <v>#REF!</v>
      </c>
    </row>
    <row r="862" spans="1:6" ht="15.75">
      <c r="A862" s="174" t="e">
        <f>IF(ORÇAMENTO!#REF!="","",ORÇAMENTO!#REF!)</f>
        <v>#REF!</v>
      </c>
      <c r="B862" s="142" t="e">
        <f>ORÇAMENTO!#REF!</f>
        <v>#REF!</v>
      </c>
      <c r="C862" s="22" t="e">
        <f>ORÇAMENTO!#REF!</f>
        <v>#REF!</v>
      </c>
      <c r="D862" s="21" t="e">
        <f>ORÇAMENTO!#REF!</f>
        <v>#REF!</v>
      </c>
      <c r="E862" s="175"/>
      <c r="F862" s="176" t="e">
        <f>ORÇAMENTO!#REF!</f>
        <v>#REF!</v>
      </c>
    </row>
    <row r="863" spans="1:6" ht="15.75">
      <c r="A863" s="174" t="e">
        <f>IF(ORÇAMENTO!#REF!="","",ORÇAMENTO!#REF!)</f>
        <v>#REF!</v>
      </c>
      <c r="B863" s="142" t="e">
        <f>ORÇAMENTO!#REF!</f>
        <v>#REF!</v>
      </c>
      <c r="C863" s="22" t="e">
        <f>ORÇAMENTO!#REF!</f>
        <v>#REF!</v>
      </c>
      <c r="D863" s="21" t="e">
        <f>ORÇAMENTO!#REF!</f>
        <v>#REF!</v>
      </c>
      <c r="E863" s="175"/>
      <c r="F863" s="176" t="e">
        <f>ORÇAMENTO!#REF!</f>
        <v>#REF!</v>
      </c>
    </row>
    <row r="864" spans="1:6" ht="15.75">
      <c r="A864" s="174" t="e">
        <f>IF(ORÇAMENTO!#REF!="","",ORÇAMENTO!#REF!)</f>
        <v>#REF!</v>
      </c>
      <c r="B864" s="142" t="e">
        <f>ORÇAMENTO!#REF!</f>
        <v>#REF!</v>
      </c>
      <c r="C864" s="22" t="e">
        <f>ORÇAMENTO!#REF!</f>
        <v>#REF!</v>
      </c>
      <c r="D864" s="21" t="e">
        <f>ORÇAMENTO!#REF!</f>
        <v>#REF!</v>
      </c>
      <c r="E864" s="175"/>
      <c r="F864" s="176" t="e">
        <f>ORÇAMENTO!#REF!</f>
        <v>#REF!</v>
      </c>
    </row>
    <row r="865" spans="1:6" ht="15.75">
      <c r="A865" s="174" t="e">
        <f>IF(ORÇAMENTO!#REF!="","",ORÇAMENTO!#REF!)</f>
        <v>#REF!</v>
      </c>
      <c r="B865" s="142" t="e">
        <f>ORÇAMENTO!#REF!</f>
        <v>#REF!</v>
      </c>
      <c r="C865" s="22" t="e">
        <f>ORÇAMENTO!#REF!</f>
        <v>#REF!</v>
      </c>
      <c r="D865" s="21" t="e">
        <f>ORÇAMENTO!#REF!</f>
        <v>#REF!</v>
      </c>
      <c r="E865" s="175"/>
      <c r="F865" s="176" t="e">
        <f>ORÇAMENTO!#REF!</f>
        <v>#REF!</v>
      </c>
    </row>
    <row r="866" spans="1:6" ht="15.75">
      <c r="A866" s="174" t="e">
        <f>IF(ORÇAMENTO!#REF!="","",ORÇAMENTO!#REF!)</f>
        <v>#REF!</v>
      </c>
      <c r="B866" s="142" t="e">
        <f>ORÇAMENTO!#REF!</f>
        <v>#REF!</v>
      </c>
      <c r="C866" s="22" t="e">
        <f>ORÇAMENTO!#REF!</f>
        <v>#REF!</v>
      </c>
      <c r="D866" s="21" t="e">
        <f>ORÇAMENTO!#REF!</f>
        <v>#REF!</v>
      </c>
      <c r="E866" s="175"/>
      <c r="F866" s="176" t="e">
        <f>ORÇAMENTO!#REF!</f>
        <v>#REF!</v>
      </c>
    </row>
    <row r="867" spans="1:6" ht="15.75">
      <c r="A867" s="174" t="e">
        <f>IF(ORÇAMENTO!#REF!="","",ORÇAMENTO!#REF!)</f>
        <v>#REF!</v>
      </c>
      <c r="B867" s="142" t="e">
        <f>ORÇAMENTO!#REF!</f>
        <v>#REF!</v>
      </c>
      <c r="C867" s="22" t="e">
        <f>ORÇAMENTO!#REF!</f>
        <v>#REF!</v>
      </c>
      <c r="D867" s="21" t="e">
        <f>ORÇAMENTO!#REF!</f>
        <v>#REF!</v>
      </c>
      <c r="E867" s="175"/>
      <c r="F867" s="176" t="e">
        <f>ORÇAMENTO!#REF!</f>
        <v>#REF!</v>
      </c>
    </row>
    <row r="868" spans="1:6" ht="15.75">
      <c r="A868" s="174" t="e">
        <f>IF(ORÇAMENTO!#REF!="","",ORÇAMENTO!#REF!)</f>
        <v>#REF!</v>
      </c>
      <c r="B868" s="142" t="e">
        <f>ORÇAMENTO!#REF!</f>
        <v>#REF!</v>
      </c>
      <c r="C868" s="22" t="e">
        <f>ORÇAMENTO!#REF!</f>
        <v>#REF!</v>
      </c>
      <c r="D868" s="21" t="e">
        <f>ORÇAMENTO!#REF!</f>
        <v>#REF!</v>
      </c>
      <c r="E868" s="175"/>
      <c r="F868" s="176" t="e">
        <f>ORÇAMENTO!#REF!</f>
        <v>#REF!</v>
      </c>
    </row>
    <row r="869" spans="1:6" ht="15.75">
      <c r="A869" s="174" t="e">
        <f>IF(ORÇAMENTO!#REF!="","",ORÇAMENTO!#REF!)</f>
        <v>#REF!</v>
      </c>
      <c r="B869" s="142" t="e">
        <f>ORÇAMENTO!#REF!</f>
        <v>#REF!</v>
      </c>
      <c r="C869" s="22" t="e">
        <f>ORÇAMENTO!#REF!</f>
        <v>#REF!</v>
      </c>
      <c r="D869" s="21" t="e">
        <f>ORÇAMENTO!#REF!</f>
        <v>#REF!</v>
      </c>
      <c r="E869" s="175"/>
      <c r="F869" s="176" t="e">
        <f>ORÇAMENTO!#REF!</f>
        <v>#REF!</v>
      </c>
    </row>
    <row r="870" spans="1:6" ht="15.75">
      <c r="A870" s="174" t="e">
        <f>IF(ORÇAMENTO!#REF!="","",ORÇAMENTO!#REF!)</f>
        <v>#REF!</v>
      </c>
      <c r="B870" s="142" t="e">
        <f>ORÇAMENTO!#REF!</f>
        <v>#REF!</v>
      </c>
      <c r="C870" s="22" t="e">
        <f>ORÇAMENTO!#REF!</f>
        <v>#REF!</v>
      </c>
      <c r="D870" s="21" t="e">
        <f>ORÇAMENTO!#REF!</f>
        <v>#REF!</v>
      </c>
      <c r="E870" s="175"/>
      <c r="F870" s="176" t="e">
        <f>ORÇAMENTO!#REF!</f>
        <v>#REF!</v>
      </c>
    </row>
    <row r="871" spans="1:6" ht="15.75">
      <c r="A871" s="174" t="e">
        <f>IF(ORÇAMENTO!#REF!="","",ORÇAMENTO!#REF!)</f>
        <v>#REF!</v>
      </c>
      <c r="B871" s="142" t="e">
        <f>ORÇAMENTO!#REF!</f>
        <v>#REF!</v>
      </c>
      <c r="C871" s="22" t="e">
        <f>ORÇAMENTO!#REF!</f>
        <v>#REF!</v>
      </c>
      <c r="D871" s="21" t="e">
        <f>ORÇAMENTO!#REF!</f>
        <v>#REF!</v>
      </c>
      <c r="E871" s="175"/>
      <c r="F871" s="176" t="e">
        <f>ORÇAMENTO!#REF!</f>
        <v>#REF!</v>
      </c>
    </row>
    <row r="872" spans="1:6" ht="15.75">
      <c r="A872" s="174" t="e">
        <f>IF(ORÇAMENTO!#REF!="","",ORÇAMENTO!#REF!)</f>
        <v>#REF!</v>
      </c>
      <c r="B872" s="142" t="e">
        <f>ORÇAMENTO!#REF!</f>
        <v>#REF!</v>
      </c>
      <c r="C872" s="22" t="e">
        <f>ORÇAMENTO!#REF!</f>
        <v>#REF!</v>
      </c>
      <c r="D872" s="21" t="e">
        <f>ORÇAMENTO!#REF!</f>
        <v>#REF!</v>
      </c>
      <c r="E872" s="175"/>
      <c r="F872" s="176" t="e">
        <f>ORÇAMENTO!#REF!</f>
        <v>#REF!</v>
      </c>
    </row>
    <row r="873" spans="1:6" ht="15.75">
      <c r="A873" s="174" t="e">
        <f>IF(ORÇAMENTO!#REF!="","",ORÇAMENTO!#REF!)</f>
        <v>#REF!</v>
      </c>
      <c r="B873" s="142" t="e">
        <f>ORÇAMENTO!#REF!</f>
        <v>#REF!</v>
      </c>
      <c r="C873" s="22" t="e">
        <f>ORÇAMENTO!#REF!</f>
        <v>#REF!</v>
      </c>
      <c r="D873" s="21" t="e">
        <f>ORÇAMENTO!#REF!</f>
        <v>#REF!</v>
      </c>
      <c r="E873" s="175"/>
      <c r="F873" s="176" t="e">
        <f>ORÇAMENTO!#REF!</f>
        <v>#REF!</v>
      </c>
    </row>
    <row r="874" spans="1:6" ht="15.75">
      <c r="A874" s="174" t="e">
        <f>IF(ORÇAMENTO!#REF!="","",ORÇAMENTO!#REF!)</f>
        <v>#REF!</v>
      </c>
      <c r="B874" s="142" t="e">
        <f>ORÇAMENTO!#REF!</f>
        <v>#REF!</v>
      </c>
      <c r="C874" s="22" t="e">
        <f>ORÇAMENTO!#REF!</f>
        <v>#REF!</v>
      </c>
      <c r="D874" s="21" t="e">
        <f>ORÇAMENTO!#REF!</f>
        <v>#REF!</v>
      </c>
      <c r="E874" s="175"/>
      <c r="F874" s="176" t="e">
        <f>ORÇAMENTO!#REF!</f>
        <v>#REF!</v>
      </c>
    </row>
    <row r="875" spans="1:6" ht="15.75">
      <c r="A875" s="174" t="e">
        <f>IF(ORÇAMENTO!#REF!="","",ORÇAMENTO!#REF!)</f>
        <v>#REF!</v>
      </c>
      <c r="B875" s="142" t="e">
        <f>ORÇAMENTO!#REF!</f>
        <v>#REF!</v>
      </c>
      <c r="C875" s="22" t="e">
        <f>ORÇAMENTO!#REF!</f>
        <v>#REF!</v>
      </c>
      <c r="D875" s="21" t="e">
        <f>ORÇAMENTO!#REF!</f>
        <v>#REF!</v>
      </c>
      <c r="E875" s="175"/>
      <c r="F875" s="176" t="e">
        <f>ORÇAMENTO!#REF!</f>
        <v>#REF!</v>
      </c>
    </row>
    <row r="876" spans="1:6" ht="15.75">
      <c r="A876" s="174" t="e">
        <f>IF(ORÇAMENTO!#REF!="","",ORÇAMENTO!#REF!)</f>
        <v>#REF!</v>
      </c>
      <c r="B876" s="142" t="e">
        <f>ORÇAMENTO!#REF!</f>
        <v>#REF!</v>
      </c>
      <c r="C876" s="22" t="e">
        <f>ORÇAMENTO!#REF!</f>
        <v>#REF!</v>
      </c>
      <c r="D876" s="21" t="e">
        <f>ORÇAMENTO!#REF!</f>
        <v>#REF!</v>
      </c>
      <c r="E876" s="175"/>
      <c r="F876" s="176" t="e">
        <f>ORÇAMENTO!#REF!</f>
        <v>#REF!</v>
      </c>
    </row>
    <row r="877" spans="1:6" ht="15.75">
      <c r="A877" s="174" t="e">
        <f>IF(ORÇAMENTO!#REF!="","",ORÇAMENTO!#REF!)</f>
        <v>#REF!</v>
      </c>
      <c r="B877" s="142" t="e">
        <f>ORÇAMENTO!#REF!</f>
        <v>#REF!</v>
      </c>
      <c r="C877" s="22" t="e">
        <f>ORÇAMENTO!#REF!</f>
        <v>#REF!</v>
      </c>
      <c r="D877" s="21" t="e">
        <f>ORÇAMENTO!#REF!</f>
        <v>#REF!</v>
      </c>
      <c r="E877" s="175"/>
      <c r="F877" s="176" t="e">
        <f>ORÇAMENTO!#REF!</f>
        <v>#REF!</v>
      </c>
    </row>
    <row r="878" spans="1:6" ht="15.75">
      <c r="A878" s="174" t="e">
        <f>IF(ORÇAMENTO!#REF!="","",ORÇAMENTO!#REF!)</f>
        <v>#REF!</v>
      </c>
      <c r="B878" s="142" t="e">
        <f>ORÇAMENTO!#REF!</f>
        <v>#REF!</v>
      </c>
      <c r="C878" s="22" t="e">
        <f>ORÇAMENTO!#REF!</f>
        <v>#REF!</v>
      </c>
      <c r="D878" s="21" t="e">
        <f>ORÇAMENTO!#REF!</f>
        <v>#REF!</v>
      </c>
      <c r="E878" s="175"/>
      <c r="F878" s="176" t="e">
        <f>ORÇAMENTO!#REF!</f>
        <v>#REF!</v>
      </c>
    </row>
    <row r="879" spans="1:6" ht="15.75">
      <c r="A879" s="174" t="e">
        <f>IF(ORÇAMENTO!#REF!="","",ORÇAMENTO!#REF!)</f>
        <v>#REF!</v>
      </c>
      <c r="B879" s="142" t="e">
        <f>ORÇAMENTO!#REF!</f>
        <v>#REF!</v>
      </c>
      <c r="C879" s="22" t="e">
        <f>ORÇAMENTO!#REF!</f>
        <v>#REF!</v>
      </c>
      <c r="D879" s="21" t="e">
        <f>ORÇAMENTO!#REF!</f>
        <v>#REF!</v>
      </c>
      <c r="E879" s="175"/>
      <c r="F879" s="176" t="e">
        <f>ORÇAMENTO!#REF!</f>
        <v>#REF!</v>
      </c>
    </row>
    <row r="880" spans="1:6" ht="15.75">
      <c r="A880" s="174" t="e">
        <f>IF(ORÇAMENTO!#REF!="","",ORÇAMENTO!#REF!)</f>
        <v>#REF!</v>
      </c>
      <c r="B880" s="142" t="e">
        <f>ORÇAMENTO!#REF!</f>
        <v>#REF!</v>
      </c>
      <c r="C880" s="22" t="e">
        <f>ORÇAMENTO!#REF!</f>
        <v>#REF!</v>
      </c>
      <c r="D880" s="21" t="e">
        <f>ORÇAMENTO!#REF!</f>
        <v>#REF!</v>
      </c>
      <c r="E880" s="175"/>
      <c r="F880" s="176" t="e">
        <f>ORÇAMENTO!#REF!</f>
        <v>#REF!</v>
      </c>
    </row>
    <row r="881" spans="1:6" ht="15.75">
      <c r="A881" s="174" t="e">
        <f>IF(ORÇAMENTO!#REF!="","",ORÇAMENTO!#REF!)</f>
        <v>#REF!</v>
      </c>
      <c r="B881" s="142" t="e">
        <f>ORÇAMENTO!#REF!</f>
        <v>#REF!</v>
      </c>
      <c r="C881" s="22" t="e">
        <f>ORÇAMENTO!#REF!</f>
        <v>#REF!</v>
      </c>
      <c r="D881" s="21" t="e">
        <f>ORÇAMENTO!#REF!</f>
        <v>#REF!</v>
      </c>
      <c r="E881" s="175"/>
      <c r="F881" s="176" t="e">
        <f>ORÇAMENTO!#REF!</f>
        <v>#REF!</v>
      </c>
    </row>
    <row r="882" spans="1:6" ht="15.75">
      <c r="A882" s="174" t="e">
        <f>IF(ORÇAMENTO!#REF!="","",ORÇAMENTO!#REF!)</f>
        <v>#REF!</v>
      </c>
      <c r="B882" s="142" t="e">
        <f>ORÇAMENTO!#REF!</f>
        <v>#REF!</v>
      </c>
      <c r="C882" s="22" t="e">
        <f>ORÇAMENTO!#REF!</f>
        <v>#REF!</v>
      </c>
      <c r="D882" s="21" t="e">
        <f>ORÇAMENTO!#REF!</f>
        <v>#REF!</v>
      </c>
      <c r="E882" s="175"/>
      <c r="F882" s="176" t="e">
        <f>ORÇAMENTO!#REF!</f>
        <v>#REF!</v>
      </c>
    </row>
    <row r="883" spans="1:6" ht="15.75">
      <c r="A883" s="174" t="e">
        <f>IF(ORÇAMENTO!#REF!="","",ORÇAMENTO!#REF!)</f>
        <v>#REF!</v>
      </c>
      <c r="B883" s="142" t="e">
        <f>ORÇAMENTO!#REF!</f>
        <v>#REF!</v>
      </c>
      <c r="C883" s="22" t="e">
        <f>ORÇAMENTO!#REF!</f>
        <v>#REF!</v>
      </c>
      <c r="D883" s="21" t="e">
        <f>ORÇAMENTO!#REF!</f>
        <v>#REF!</v>
      </c>
      <c r="E883" s="175"/>
      <c r="F883" s="176" t="e">
        <f>ORÇAMENTO!#REF!</f>
        <v>#REF!</v>
      </c>
    </row>
    <row r="884" spans="1:6" ht="15.75">
      <c r="A884" s="174" t="e">
        <f>IF(ORÇAMENTO!#REF!="","",ORÇAMENTO!#REF!)</f>
        <v>#REF!</v>
      </c>
      <c r="B884" s="142" t="e">
        <f>ORÇAMENTO!#REF!</f>
        <v>#REF!</v>
      </c>
      <c r="C884" s="22" t="e">
        <f>ORÇAMENTO!#REF!</f>
        <v>#REF!</v>
      </c>
      <c r="D884" s="21" t="e">
        <f>ORÇAMENTO!#REF!</f>
        <v>#REF!</v>
      </c>
      <c r="E884" s="175"/>
      <c r="F884" s="176" t="e">
        <f>ORÇAMENTO!#REF!</f>
        <v>#REF!</v>
      </c>
    </row>
    <row r="885" spans="1:6" ht="15.75">
      <c r="A885" s="174" t="e">
        <f>IF(ORÇAMENTO!#REF!="","",ORÇAMENTO!#REF!)</f>
        <v>#REF!</v>
      </c>
      <c r="B885" s="142" t="e">
        <f>ORÇAMENTO!#REF!</f>
        <v>#REF!</v>
      </c>
      <c r="C885" s="22" t="e">
        <f>ORÇAMENTO!#REF!</f>
        <v>#REF!</v>
      </c>
      <c r="D885" s="21" t="e">
        <f>ORÇAMENTO!#REF!</f>
        <v>#REF!</v>
      </c>
      <c r="E885" s="175"/>
      <c r="F885" s="176" t="e">
        <f>ORÇAMENTO!#REF!</f>
        <v>#REF!</v>
      </c>
    </row>
    <row r="886" spans="1:6" ht="15.75">
      <c r="A886" s="174" t="e">
        <f>IF(ORÇAMENTO!#REF!="","",ORÇAMENTO!#REF!)</f>
        <v>#REF!</v>
      </c>
      <c r="B886" s="142" t="e">
        <f>ORÇAMENTO!#REF!</f>
        <v>#REF!</v>
      </c>
      <c r="C886" s="22" t="e">
        <f>ORÇAMENTO!#REF!</f>
        <v>#REF!</v>
      </c>
      <c r="D886" s="21" t="e">
        <f>ORÇAMENTO!#REF!</f>
        <v>#REF!</v>
      </c>
      <c r="E886" s="175"/>
      <c r="F886" s="176" t="e">
        <f>ORÇAMENTO!#REF!</f>
        <v>#REF!</v>
      </c>
    </row>
    <row r="887" spans="1:6" ht="15.75">
      <c r="A887" s="174" t="e">
        <f>IF(ORÇAMENTO!#REF!="","",ORÇAMENTO!#REF!)</f>
        <v>#REF!</v>
      </c>
      <c r="B887" s="142" t="e">
        <f>ORÇAMENTO!#REF!</f>
        <v>#REF!</v>
      </c>
      <c r="C887" s="22" t="e">
        <f>ORÇAMENTO!#REF!</f>
        <v>#REF!</v>
      </c>
      <c r="D887" s="21" t="e">
        <f>ORÇAMENTO!#REF!</f>
        <v>#REF!</v>
      </c>
      <c r="E887" s="175"/>
      <c r="F887" s="176" t="e">
        <f>ORÇAMENTO!#REF!</f>
        <v>#REF!</v>
      </c>
    </row>
    <row r="888" spans="1:6" ht="15.75">
      <c r="A888" s="174" t="e">
        <f>IF(ORÇAMENTO!#REF!="","",ORÇAMENTO!#REF!)</f>
        <v>#REF!</v>
      </c>
      <c r="B888" s="142" t="e">
        <f>ORÇAMENTO!#REF!</f>
        <v>#REF!</v>
      </c>
      <c r="C888" s="22" t="e">
        <f>ORÇAMENTO!#REF!</f>
        <v>#REF!</v>
      </c>
      <c r="D888" s="21" t="e">
        <f>ORÇAMENTO!#REF!</f>
        <v>#REF!</v>
      </c>
      <c r="E888" s="175"/>
      <c r="F888" s="176" t="e">
        <f>ORÇAMENTO!#REF!</f>
        <v>#REF!</v>
      </c>
    </row>
    <row r="889" spans="1:6" ht="15.75">
      <c r="A889" s="174" t="e">
        <f>IF(ORÇAMENTO!#REF!="","",ORÇAMENTO!#REF!)</f>
        <v>#REF!</v>
      </c>
      <c r="B889" s="142" t="e">
        <f>ORÇAMENTO!#REF!</f>
        <v>#REF!</v>
      </c>
      <c r="C889" s="22" t="e">
        <f>ORÇAMENTO!#REF!</f>
        <v>#REF!</v>
      </c>
      <c r="D889" s="21" t="e">
        <f>ORÇAMENTO!#REF!</f>
        <v>#REF!</v>
      </c>
      <c r="E889" s="175"/>
      <c r="F889" s="176" t="e">
        <f>ORÇAMENTO!#REF!</f>
        <v>#REF!</v>
      </c>
    </row>
    <row r="890" spans="1:6" ht="15.75">
      <c r="A890" s="174" t="e">
        <f>IF(ORÇAMENTO!#REF!="","",ORÇAMENTO!#REF!)</f>
        <v>#REF!</v>
      </c>
      <c r="B890" s="142" t="e">
        <f>ORÇAMENTO!#REF!</f>
        <v>#REF!</v>
      </c>
      <c r="C890" s="22" t="e">
        <f>ORÇAMENTO!#REF!</f>
        <v>#REF!</v>
      </c>
      <c r="D890" s="21" t="e">
        <f>ORÇAMENTO!#REF!</f>
        <v>#REF!</v>
      </c>
      <c r="E890" s="175"/>
      <c r="F890" s="176" t="e">
        <f>ORÇAMENTO!#REF!</f>
        <v>#REF!</v>
      </c>
    </row>
    <row r="891" spans="1:6" ht="15.75">
      <c r="A891" s="174" t="e">
        <f>IF(ORÇAMENTO!#REF!="","",ORÇAMENTO!#REF!)</f>
        <v>#REF!</v>
      </c>
      <c r="B891" s="142" t="e">
        <f>ORÇAMENTO!#REF!</f>
        <v>#REF!</v>
      </c>
      <c r="C891" s="22" t="e">
        <f>ORÇAMENTO!#REF!</f>
        <v>#REF!</v>
      </c>
      <c r="D891" s="21" t="e">
        <f>ORÇAMENTO!#REF!</f>
        <v>#REF!</v>
      </c>
      <c r="E891" s="175"/>
      <c r="F891" s="176" t="e">
        <f>ORÇAMENTO!#REF!</f>
        <v>#REF!</v>
      </c>
    </row>
    <row r="892" spans="1:6" ht="15.75">
      <c r="A892" s="174" t="e">
        <f>IF(ORÇAMENTO!#REF!="","",ORÇAMENTO!#REF!)</f>
        <v>#REF!</v>
      </c>
      <c r="B892" s="142" t="e">
        <f>ORÇAMENTO!#REF!</f>
        <v>#REF!</v>
      </c>
      <c r="C892" s="22" t="e">
        <f>ORÇAMENTO!#REF!</f>
        <v>#REF!</v>
      </c>
      <c r="D892" s="21" t="e">
        <f>ORÇAMENTO!#REF!</f>
        <v>#REF!</v>
      </c>
      <c r="E892" s="175"/>
      <c r="F892" s="176" t="e">
        <f>ORÇAMENTO!#REF!</f>
        <v>#REF!</v>
      </c>
    </row>
    <row r="893" spans="1:6" ht="15.75">
      <c r="A893" s="174" t="e">
        <f>IF(ORÇAMENTO!#REF!="","",ORÇAMENTO!#REF!)</f>
        <v>#REF!</v>
      </c>
      <c r="B893" s="142" t="e">
        <f>ORÇAMENTO!#REF!</f>
        <v>#REF!</v>
      </c>
      <c r="C893" s="22" t="e">
        <f>ORÇAMENTO!#REF!</f>
        <v>#REF!</v>
      </c>
      <c r="D893" s="21" t="e">
        <f>ORÇAMENTO!#REF!</f>
        <v>#REF!</v>
      </c>
      <c r="E893" s="175"/>
      <c r="F893" s="176" t="e">
        <f>ORÇAMENTO!#REF!</f>
        <v>#REF!</v>
      </c>
    </row>
    <row r="894" spans="1:6" ht="15.75">
      <c r="A894" s="174" t="e">
        <f>IF(ORÇAMENTO!#REF!="","",ORÇAMENTO!#REF!)</f>
        <v>#REF!</v>
      </c>
      <c r="B894" s="142" t="e">
        <f>ORÇAMENTO!#REF!</f>
        <v>#REF!</v>
      </c>
      <c r="C894" s="22" t="e">
        <f>ORÇAMENTO!#REF!</f>
        <v>#REF!</v>
      </c>
      <c r="D894" s="21" t="e">
        <f>ORÇAMENTO!#REF!</f>
        <v>#REF!</v>
      </c>
      <c r="E894" s="175"/>
      <c r="F894" s="176" t="e">
        <f>ORÇAMENTO!#REF!</f>
        <v>#REF!</v>
      </c>
    </row>
    <row r="895" spans="1:6" ht="15.75">
      <c r="A895" s="174" t="e">
        <f>IF(ORÇAMENTO!#REF!="","",ORÇAMENTO!#REF!)</f>
        <v>#REF!</v>
      </c>
      <c r="B895" s="142" t="e">
        <f>ORÇAMENTO!#REF!</f>
        <v>#REF!</v>
      </c>
      <c r="C895" s="22" t="e">
        <f>ORÇAMENTO!#REF!</f>
        <v>#REF!</v>
      </c>
      <c r="D895" s="21" t="e">
        <f>ORÇAMENTO!#REF!</f>
        <v>#REF!</v>
      </c>
      <c r="E895" s="175"/>
      <c r="F895" s="176" t="e">
        <f>ORÇAMENTO!#REF!</f>
        <v>#REF!</v>
      </c>
    </row>
    <row r="896" spans="1:6" ht="15.75">
      <c r="A896" s="174" t="e">
        <f>IF(ORÇAMENTO!#REF!="","",ORÇAMENTO!#REF!)</f>
        <v>#REF!</v>
      </c>
      <c r="B896" s="142" t="e">
        <f>ORÇAMENTO!#REF!</f>
        <v>#REF!</v>
      </c>
      <c r="C896" s="22" t="e">
        <f>ORÇAMENTO!#REF!</f>
        <v>#REF!</v>
      </c>
      <c r="D896" s="21" t="e">
        <f>ORÇAMENTO!#REF!</f>
        <v>#REF!</v>
      </c>
      <c r="E896" s="175"/>
      <c r="F896" s="176" t="e">
        <f>ORÇAMENTO!#REF!</f>
        <v>#REF!</v>
      </c>
    </row>
    <row r="897" spans="1:6" ht="15.75">
      <c r="A897" s="174" t="e">
        <f>IF(ORÇAMENTO!#REF!="","",ORÇAMENTO!#REF!)</f>
        <v>#REF!</v>
      </c>
      <c r="B897" s="142" t="e">
        <f>ORÇAMENTO!#REF!</f>
        <v>#REF!</v>
      </c>
      <c r="C897" s="22" t="e">
        <f>ORÇAMENTO!#REF!</f>
        <v>#REF!</v>
      </c>
      <c r="D897" s="21" t="e">
        <f>ORÇAMENTO!#REF!</f>
        <v>#REF!</v>
      </c>
      <c r="E897" s="175"/>
      <c r="F897" s="176" t="e">
        <f>ORÇAMENTO!#REF!</f>
        <v>#REF!</v>
      </c>
    </row>
    <row r="898" spans="1:6" ht="15.75">
      <c r="A898" s="174" t="e">
        <f>IF(ORÇAMENTO!#REF!="","",ORÇAMENTO!#REF!)</f>
        <v>#REF!</v>
      </c>
      <c r="B898" s="142" t="e">
        <f>ORÇAMENTO!#REF!</f>
        <v>#REF!</v>
      </c>
      <c r="C898" s="22" t="e">
        <f>ORÇAMENTO!#REF!</f>
        <v>#REF!</v>
      </c>
      <c r="D898" s="21" t="e">
        <f>ORÇAMENTO!#REF!</f>
        <v>#REF!</v>
      </c>
      <c r="E898" s="175"/>
      <c r="F898" s="176" t="e">
        <f>ORÇAMENTO!#REF!</f>
        <v>#REF!</v>
      </c>
    </row>
    <row r="899" spans="1:6" ht="15.75">
      <c r="A899" s="174" t="e">
        <f>IF(ORÇAMENTO!#REF!="","",ORÇAMENTO!#REF!)</f>
        <v>#REF!</v>
      </c>
      <c r="B899" s="142" t="e">
        <f>ORÇAMENTO!#REF!</f>
        <v>#REF!</v>
      </c>
      <c r="C899" s="22" t="e">
        <f>ORÇAMENTO!#REF!</f>
        <v>#REF!</v>
      </c>
      <c r="D899" s="21" t="e">
        <f>ORÇAMENTO!#REF!</f>
        <v>#REF!</v>
      </c>
      <c r="E899" s="175"/>
      <c r="F899" s="176" t="e">
        <f>ORÇAMENTO!#REF!</f>
        <v>#REF!</v>
      </c>
    </row>
    <row r="900" spans="1:6" ht="15.75">
      <c r="A900" s="174" t="e">
        <f>IF(ORÇAMENTO!#REF!="","",ORÇAMENTO!#REF!)</f>
        <v>#REF!</v>
      </c>
      <c r="B900" s="142" t="e">
        <f>ORÇAMENTO!#REF!</f>
        <v>#REF!</v>
      </c>
      <c r="C900" s="22" t="e">
        <f>ORÇAMENTO!#REF!</f>
        <v>#REF!</v>
      </c>
      <c r="D900" s="21" t="e">
        <f>ORÇAMENTO!#REF!</f>
        <v>#REF!</v>
      </c>
      <c r="E900" s="175"/>
      <c r="F900" s="176" t="e">
        <f>ORÇAMENTO!#REF!</f>
        <v>#REF!</v>
      </c>
    </row>
    <row r="901" spans="1:6" ht="15.75">
      <c r="A901" s="174" t="e">
        <f>IF(ORÇAMENTO!#REF!="","",ORÇAMENTO!#REF!)</f>
        <v>#REF!</v>
      </c>
      <c r="B901" s="142" t="e">
        <f>ORÇAMENTO!#REF!</f>
        <v>#REF!</v>
      </c>
      <c r="C901" s="22" t="e">
        <f>ORÇAMENTO!#REF!</f>
        <v>#REF!</v>
      </c>
      <c r="D901" s="21" t="e">
        <f>ORÇAMENTO!#REF!</f>
        <v>#REF!</v>
      </c>
      <c r="E901" s="175"/>
      <c r="F901" s="176" t="e">
        <f>ORÇAMENTO!#REF!</f>
        <v>#REF!</v>
      </c>
    </row>
    <row r="902" spans="1:6" ht="15.75">
      <c r="A902" s="174" t="e">
        <f>IF(ORÇAMENTO!#REF!="","",ORÇAMENTO!#REF!)</f>
        <v>#REF!</v>
      </c>
      <c r="B902" s="142" t="e">
        <f>ORÇAMENTO!#REF!</f>
        <v>#REF!</v>
      </c>
      <c r="C902" s="22" t="e">
        <f>ORÇAMENTO!#REF!</f>
        <v>#REF!</v>
      </c>
      <c r="D902" s="21" t="e">
        <f>ORÇAMENTO!#REF!</f>
        <v>#REF!</v>
      </c>
      <c r="E902" s="175"/>
      <c r="F902" s="176" t="e">
        <f>ORÇAMENTO!#REF!</f>
        <v>#REF!</v>
      </c>
    </row>
    <row r="903" spans="1:6" ht="5.0999999999999996" customHeight="1">
      <c r="A903" s="53"/>
      <c r="B903" s="54"/>
      <c r="C903" s="50"/>
      <c r="D903" s="49"/>
      <c r="E903" s="51"/>
      <c r="F903" s="52"/>
    </row>
    <row r="904" spans="1:6" ht="5.0999999999999996" customHeight="1">
      <c r="A904" s="138"/>
      <c r="B904" s="139"/>
      <c r="C904" s="47"/>
      <c r="D904" s="46"/>
      <c r="E904" s="11"/>
      <c r="F904" s="67"/>
    </row>
    <row r="905" spans="1:6" ht="5.0999999999999996" customHeight="1">
      <c r="A905" s="66"/>
      <c r="B905" s="46"/>
      <c r="C905" s="47"/>
      <c r="D905" s="46"/>
      <c r="E905" s="11"/>
      <c r="F905" s="67"/>
    </row>
    <row r="906" spans="1:6" ht="15.75">
      <c r="A906" s="168">
        <f>ORÇAMENTO!A287</f>
        <v>15</v>
      </c>
      <c r="B906" s="169"/>
      <c r="C906" s="170" t="str">
        <f>ORÇAMENTO!C287</f>
        <v>INSTALAÇÕES ELÉTRICAS</v>
      </c>
      <c r="D906" s="171"/>
      <c r="E906" s="172"/>
      <c r="F906" s="173"/>
    </row>
    <row r="907" spans="1:6" ht="15.75">
      <c r="A907" s="174" t="e">
        <f>IF(ORÇAMENTO!#REF!="","",ORÇAMENTO!#REF!)</f>
        <v>#REF!</v>
      </c>
      <c r="B907" s="142" t="e">
        <f>ORÇAMENTO!#REF!</f>
        <v>#REF!</v>
      </c>
      <c r="C907" s="22" t="e">
        <f>ORÇAMENTO!#REF!</f>
        <v>#REF!</v>
      </c>
      <c r="D907" s="21" t="e">
        <f>ORÇAMENTO!#REF!</f>
        <v>#REF!</v>
      </c>
      <c r="E907" s="175"/>
      <c r="F907" s="176" t="e">
        <f>ORÇAMENTO!#REF!</f>
        <v>#REF!</v>
      </c>
    </row>
    <row r="908" spans="1:6" ht="15.75">
      <c r="A908" s="174" t="e">
        <f>IF(ORÇAMENTO!#REF!="","",ORÇAMENTO!#REF!)</f>
        <v>#REF!</v>
      </c>
      <c r="B908" s="142" t="e">
        <f>ORÇAMENTO!#REF!</f>
        <v>#REF!</v>
      </c>
      <c r="C908" s="22" t="e">
        <f>ORÇAMENTO!#REF!</f>
        <v>#REF!</v>
      </c>
      <c r="D908" s="21" t="e">
        <f>ORÇAMENTO!#REF!</f>
        <v>#REF!</v>
      </c>
      <c r="E908" s="175"/>
      <c r="F908" s="176" t="e">
        <f>ORÇAMENTO!#REF!</f>
        <v>#REF!</v>
      </c>
    </row>
    <row r="909" spans="1:6" ht="15.75">
      <c r="A909" s="174" t="e">
        <f>IF(ORÇAMENTO!#REF!="","",ORÇAMENTO!#REF!)</f>
        <v>#REF!</v>
      </c>
      <c r="B909" s="142" t="e">
        <f>ORÇAMENTO!#REF!</f>
        <v>#REF!</v>
      </c>
      <c r="C909" s="22" t="e">
        <f>ORÇAMENTO!#REF!</f>
        <v>#REF!</v>
      </c>
      <c r="D909" s="21" t="e">
        <f>ORÇAMENTO!#REF!</f>
        <v>#REF!</v>
      </c>
      <c r="E909" s="175"/>
      <c r="F909" s="176" t="e">
        <f>ORÇAMENTO!#REF!</f>
        <v>#REF!</v>
      </c>
    </row>
    <row r="910" spans="1:6" ht="15.75">
      <c r="A910" s="174" t="e">
        <f>IF(ORÇAMENTO!#REF!="","",ORÇAMENTO!#REF!)</f>
        <v>#REF!</v>
      </c>
      <c r="B910" s="142" t="e">
        <f>ORÇAMENTO!#REF!</f>
        <v>#REF!</v>
      </c>
      <c r="C910" s="22" t="e">
        <f>ORÇAMENTO!#REF!</f>
        <v>#REF!</v>
      </c>
      <c r="D910" s="21" t="e">
        <f>ORÇAMENTO!#REF!</f>
        <v>#REF!</v>
      </c>
      <c r="E910" s="175"/>
      <c r="F910" s="176" t="e">
        <f>ORÇAMENTO!#REF!</f>
        <v>#REF!</v>
      </c>
    </row>
    <row r="911" spans="1:6" ht="15.75">
      <c r="A911" s="174" t="e">
        <f>IF(ORÇAMENTO!#REF!="","",ORÇAMENTO!#REF!)</f>
        <v>#REF!</v>
      </c>
      <c r="B911" s="142" t="e">
        <f>ORÇAMENTO!#REF!</f>
        <v>#REF!</v>
      </c>
      <c r="C911" s="22" t="e">
        <f>ORÇAMENTO!#REF!</f>
        <v>#REF!</v>
      </c>
      <c r="D911" s="21" t="e">
        <f>ORÇAMENTO!#REF!</f>
        <v>#REF!</v>
      </c>
      <c r="E911" s="175"/>
      <c r="F911" s="176" t="e">
        <f>ORÇAMENTO!#REF!</f>
        <v>#REF!</v>
      </c>
    </row>
    <row r="912" spans="1:6" ht="15.75">
      <c r="A912" s="174" t="e">
        <f>IF(ORÇAMENTO!#REF!="","",ORÇAMENTO!#REF!)</f>
        <v>#REF!</v>
      </c>
      <c r="B912" s="142" t="e">
        <f>ORÇAMENTO!#REF!</f>
        <v>#REF!</v>
      </c>
      <c r="C912" s="22" t="e">
        <f>ORÇAMENTO!#REF!</f>
        <v>#REF!</v>
      </c>
      <c r="D912" s="21" t="e">
        <f>ORÇAMENTO!#REF!</f>
        <v>#REF!</v>
      </c>
      <c r="E912" s="175"/>
      <c r="F912" s="176" t="e">
        <f>ORÇAMENTO!#REF!</f>
        <v>#REF!</v>
      </c>
    </row>
    <row r="913" spans="1:6" ht="15.75">
      <c r="A913" s="174" t="e">
        <f>IF(ORÇAMENTO!#REF!="","",ORÇAMENTO!#REF!)</f>
        <v>#REF!</v>
      </c>
      <c r="B913" s="142" t="e">
        <f>ORÇAMENTO!#REF!</f>
        <v>#REF!</v>
      </c>
      <c r="C913" s="22" t="e">
        <f>ORÇAMENTO!#REF!</f>
        <v>#REF!</v>
      </c>
      <c r="D913" s="21" t="e">
        <f>ORÇAMENTO!#REF!</f>
        <v>#REF!</v>
      </c>
      <c r="E913" s="175"/>
      <c r="F913" s="176" t="e">
        <f>ORÇAMENTO!#REF!</f>
        <v>#REF!</v>
      </c>
    </row>
    <row r="914" spans="1:6" ht="15.75">
      <c r="A914" s="174" t="e">
        <f>IF(ORÇAMENTO!#REF!="","",ORÇAMENTO!#REF!)</f>
        <v>#REF!</v>
      </c>
      <c r="B914" s="142" t="e">
        <f>ORÇAMENTO!#REF!</f>
        <v>#REF!</v>
      </c>
      <c r="C914" s="22" t="e">
        <f>ORÇAMENTO!#REF!</f>
        <v>#REF!</v>
      </c>
      <c r="D914" s="21" t="e">
        <f>ORÇAMENTO!#REF!</f>
        <v>#REF!</v>
      </c>
      <c r="E914" s="175"/>
      <c r="F914" s="176" t="e">
        <f>ORÇAMENTO!#REF!</f>
        <v>#REF!</v>
      </c>
    </row>
    <row r="915" spans="1:6" ht="15.75">
      <c r="A915" s="174" t="e">
        <f>IF(ORÇAMENTO!#REF!="","",ORÇAMENTO!#REF!)</f>
        <v>#REF!</v>
      </c>
      <c r="B915" s="142" t="e">
        <f>ORÇAMENTO!#REF!</f>
        <v>#REF!</v>
      </c>
      <c r="C915" s="22" t="e">
        <f>ORÇAMENTO!#REF!</f>
        <v>#REF!</v>
      </c>
      <c r="D915" s="21" t="e">
        <f>ORÇAMENTO!#REF!</f>
        <v>#REF!</v>
      </c>
      <c r="E915" s="175"/>
      <c r="F915" s="176" t="e">
        <f>ORÇAMENTO!#REF!</f>
        <v>#REF!</v>
      </c>
    </row>
    <row r="916" spans="1:6" ht="47.25">
      <c r="A916" s="174" t="str">
        <f>IF(ORÇAMENTO!A288="","",ORÇAMENTO!A288)</f>
        <v>15.1</v>
      </c>
      <c r="B916" s="142">
        <f>ORÇAMENTO!B288</f>
        <v>91924</v>
      </c>
      <c r="C916" s="22" t="str">
        <f>ORÇAMENTO!C288</f>
        <v>CABO DE COBRE FLEXÍVEL ISOLADO, 1,5 MM², ANTI-CHAMA 450/750 V, PARA CIRCUITOS TERMINAIS - FORNECIMENTO E INSTALAÇÃO. AF_12/2015</v>
      </c>
      <c r="D916" s="21" t="str">
        <f>ORÇAMENTO!D288</f>
        <v>M</v>
      </c>
      <c r="E916" s="175"/>
      <c r="F916" s="176">
        <f>ORÇAMENTO!E288</f>
        <v>1647.6</v>
      </c>
    </row>
    <row r="917" spans="1:6" ht="47.25">
      <c r="A917" s="174" t="str">
        <f>IF(ORÇAMENTO!A289="","",ORÇAMENTO!A289)</f>
        <v>15.2</v>
      </c>
      <c r="B917" s="142">
        <f>ORÇAMENTO!B289</f>
        <v>91926</v>
      </c>
      <c r="C917" s="22" t="str">
        <f>ORÇAMENTO!C289</f>
        <v>CABO DE COBRE FLEXÍVEL ISOLADO, 2,5 MM², ANTI-CHAMA 450/750 V, PARA CIRCUITOS TERMINAIS - FORNECIMENTO E INSTALAÇÃO. AF_12/2015</v>
      </c>
      <c r="D917" s="21" t="str">
        <f>ORÇAMENTO!D289</f>
        <v>M</v>
      </c>
      <c r="E917" s="175"/>
      <c r="F917" s="176">
        <f>ORÇAMENTO!E289</f>
        <v>4587</v>
      </c>
    </row>
    <row r="918" spans="1:6" ht="15.75">
      <c r="A918" s="174" t="e">
        <f>IF(ORÇAMENTO!#REF!="","",ORÇAMENTO!#REF!)</f>
        <v>#REF!</v>
      </c>
      <c r="B918" s="142" t="e">
        <f>ORÇAMENTO!#REF!</f>
        <v>#REF!</v>
      </c>
      <c r="C918" s="22" t="e">
        <f>ORÇAMENTO!#REF!</f>
        <v>#REF!</v>
      </c>
      <c r="D918" s="21" t="e">
        <f>ORÇAMENTO!#REF!</f>
        <v>#REF!</v>
      </c>
      <c r="E918" s="175"/>
      <c r="F918" s="176" t="e">
        <f>ORÇAMENTO!#REF!</f>
        <v>#REF!</v>
      </c>
    </row>
    <row r="919" spans="1:6" ht="47.25">
      <c r="A919" s="174" t="str">
        <f>IF(ORÇAMENTO!A290="","",ORÇAMENTO!A290)</f>
        <v>15.3</v>
      </c>
      <c r="B919" s="142">
        <f>ORÇAMENTO!B290</f>
        <v>91930</v>
      </c>
      <c r="C919" s="22" t="str">
        <f>ORÇAMENTO!C290</f>
        <v>CABO DE COBRE FLEXÍVEL ISOLADO, 6 MM², ANTI-CHAMA 450/750 V, PARA CIRCUITOS TERMINAIS - FORNECIMENTO E INSTALAÇÃO. AF_12/2015</v>
      </c>
      <c r="D919" s="21" t="str">
        <f>ORÇAMENTO!D290</f>
        <v>M</v>
      </c>
      <c r="E919" s="175"/>
      <c r="F919" s="176">
        <f>ORÇAMENTO!E290</f>
        <v>1000.2</v>
      </c>
    </row>
    <row r="920" spans="1:6" ht="15.75">
      <c r="A920" s="174" t="e">
        <f>IF(ORÇAMENTO!#REF!="","",ORÇAMENTO!#REF!)</f>
        <v>#REF!</v>
      </c>
      <c r="B920" s="142" t="e">
        <f>ORÇAMENTO!#REF!</f>
        <v>#REF!</v>
      </c>
      <c r="C920" s="22" t="e">
        <f>ORÇAMENTO!#REF!</f>
        <v>#REF!</v>
      </c>
      <c r="D920" s="21" t="e">
        <f>ORÇAMENTO!#REF!</f>
        <v>#REF!</v>
      </c>
      <c r="E920" s="175"/>
      <c r="F920" s="176" t="e">
        <f>ORÇAMENTO!#REF!</f>
        <v>#REF!</v>
      </c>
    </row>
    <row r="921" spans="1:6" ht="15.75">
      <c r="A921" s="174" t="e">
        <f>IF(ORÇAMENTO!#REF!="","",ORÇAMENTO!#REF!)</f>
        <v>#REF!</v>
      </c>
      <c r="B921" s="142" t="e">
        <f>ORÇAMENTO!#REF!</f>
        <v>#REF!</v>
      </c>
      <c r="C921" s="22" t="e">
        <f>ORÇAMENTO!#REF!</f>
        <v>#REF!</v>
      </c>
      <c r="D921" s="21" t="e">
        <f>ORÇAMENTO!#REF!</f>
        <v>#REF!</v>
      </c>
      <c r="E921" s="175"/>
      <c r="F921" s="176" t="e">
        <f>ORÇAMENTO!#REF!</f>
        <v>#REF!</v>
      </c>
    </row>
    <row r="922" spans="1:6" ht="15.75">
      <c r="A922" s="174" t="e">
        <f>IF(ORÇAMENTO!#REF!="","",ORÇAMENTO!#REF!)</f>
        <v>#REF!</v>
      </c>
      <c r="B922" s="142" t="e">
        <f>ORÇAMENTO!#REF!</f>
        <v>#REF!</v>
      </c>
      <c r="C922" s="22" t="e">
        <f>ORÇAMENTO!#REF!</f>
        <v>#REF!</v>
      </c>
      <c r="D922" s="21" t="e">
        <f>ORÇAMENTO!#REF!</f>
        <v>#REF!</v>
      </c>
      <c r="E922" s="175"/>
      <c r="F922" s="176" t="e">
        <f>ORÇAMENTO!#REF!</f>
        <v>#REF!</v>
      </c>
    </row>
    <row r="923" spans="1:6" ht="15.75">
      <c r="A923" s="174" t="e">
        <f>IF(ORÇAMENTO!#REF!="","",ORÇAMENTO!#REF!)</f>
        <v>#REF!</v>
      </c>
      <c r="B923" s="142" t="e">
        <f>ORÇAMENTO!#REF!</f>
        <v>#REF!</v>
      </c>
      <c r="C923" s="22" t="e">
        <f>ORÇAMENTO!#REF!</f>
        <v>#REF!</v>
      </c>
      <c r="D923" s="21" t="e">
        <f>ORÇAMENTO!#REF!</f>
        <v>#REF!</v>
      </c>
      <c r="E923" s="175"/>
      <c r="F923" s="176" t="e">
        <f>ORÇAMENTO!#REF!</f>
        <v>#REF!</v>
      </c>
    </row>
    <row r="924" spans="1:6" ht="15.75">
      <c r="A924" s="174" t="e">
        <f>IF(ORÇAMENTO!#REF!="","",ORÇAMENTO!#REF!)</f>
        <v>#REF!</v>
      </c>
      <c r="B924" s="142" t="e">
        <f>ORÇAMENTO!#REF!</f>
        <v>#REF!</v>
      </c>
      <c r="C924" s="22" t="e">
        <f>ORÇAMENTO!#REF!</f>
        <v>#REF!</v>
      </c>
      <c r="D924" s="21" t="e">
        <f>ORÇAMENTO!#REF!</f>
        <v>#REF!</v>
      </c>
      <c r="E924" s="175"/>
      <c r="F924" s="176" t="e">
        <f>ORÇAMENTO!#REF!</f>
        <v>#REF!</v>
      </c>
    </row>
    <row r="925" spans="1:6" ht="15.75">
      <c r="A925" s="174" t="e">
        <f>IF(ORÇAMENTO!#REF!="","",ORÇAMENTO!#REF!)</f>
        <v>#REF!</v>
      </c>
      <c r="B925" s="142" t="e">
        <f>ORÇAMENTO!#REF!</f>
        <v>#REF!</v>
      </c>
      <c r="C925" s="22" t="e">
        <f>ORÇAMENTO!#REF!</f>
        <v>#REF!</v>
      </c>
      <c r="D925" s="21" t="e">
        <f>ORÇAMENTO!#REF!</f>
        <v>#REF!</v>
      </c>
      <c r="E925" s="175"/>
      <c r="F925" s="176" t="e">
        <f>ORÇAMENTO!#REF!</f>
        <v>#REF!</v>
      </c>
    </row>
    <row r="926" spans="1:6" ht="15.75">
      <c r="A926" s="174" t="e">
        <f>IF(ORÇAMENTO!#REF!="","",ORÇAMENTO!#REF!)</f>
        <v>#REF!</v>
      </c>
      <c r="B926" s="142" t="e">
        <f>ORÇAMENTO!#REF!</f>
        <v>#REF!</v>
      </c>
      <c r="C926" s="22" t="e">
        <f>ORÇAMENTO!#REF!</f>
        <v>#REF!</v>
      </c>
      <c r="D926" s="21" t="e">
        <f>ORÇAMENTO!#REF!</f>
        <v>#REF!</v>
      </c>
      <c r="E926" s="175"/>
      <c r="F926" s="176" t="e">
        <f>ORÇAMENTO!#REF!</f>
        <v>#REF!</v>
      </c>
    </row>
    <row r="927" spans="1:6" ht="15.75">
      <c r="A927" s="174" t="e">
        <f>IF(ORÇAMENTO!#REF!="","",ORÇAMENTO!#REF!)</f>
        <v>#REF!</v>
      </c>
      <c r="B927" s="142" t="e">
        <f>ORÇAMENTO!#REF!</f>
        <v>#REF!</v>
      </c>
      <c r="C927" s="22" t="e">
        <f>ORÇAMENTO!#REF!</f>
        <v>#REF!</v>
      </c>
      <c r="D927" s="21" t="e">
        <f>ORÇAMENTO!#REF!</f>
        <v>#REF!</v>
      </c>
      <c r="E927" s="175"/>
      <c r="F927" s="176" t="e">
        <f>ORÇAMENTO!#REF!</f>
        <v>#REF!</v>
      </c>
    </row>
    <row r="928" spans="1:6" ht="15.75">
      <c r="A928" s="174" t="e">
        <f>IF(ORÇAMENTO!#REF!="","",ORÇAMENTO!#REF!)</f>
        <v>#REF!</v>
      </c>
      <c r="B928" s="142" t="e">
        <f>ORÇAMENTO!#REF!</f>
        <v>#REF!</v>
      </c>
      <c r="C928" s="22" t="e">
        <f>ORÇAMENTO!#REF!</f>
        <v>#REF!</v>
      </c>
      <c r="D928" s="21" t="e">
        <f>ORÇAMENTO!#REF!</f>
        <v>#REF!</v>
      </c>
      <c r="E928" s="175"/>
      <c r="F928" s="176" t="e">
        <f>ORÇAMENTO!#REF!</f>
        <v>#REF!</v>
      </c>
    </row>
    <row r="929" spans="1:6" ht="15.75">
      <c r="A929" s="174" t="e">
        <f>IF(ORÇAMENTO!#REF!="","",ORÇAMENTO!#REF!)</f>
        <v>#REF!</v>
      </c>
      <c r="B929" s="142" t="e">
        <f>ORÇAMENTO!#REF!</f>
        <v>#REF!</v>
      </c>
      <c r="C929" s="22" t="e">
        <f>ORÇAMENTO!#REF!</f>
        <v>#REF!</v>
      </c>
      <c r="D929" s="21" t="e">
        <f>ORÇAMENTO!#REF!</f>
        <v>#REF!</v>
      </c>
      <c r="E929" s="175"/>
      <c r="F929" s="176" t="e">
        <f>ORÇAMENTO!#REF!</f>
        <v>#REF!</v>
      </c>
    </row>
    <row r="930" spans="1:6" ht="15.75">
      <c r="A930" s="174" t="e">
        <f>IF(ORÇAMENTO!#REF!="","",ORÇAMENTO!#REF!)</f>
        <v>#REF!</v>
      </c>
      <c r="B930" s="142" t="e">
        <f>ORÇAMENTO!#REF!</f>
        <v>#REF!</v>
      </c>
      <c r="C930" s="22" t="e">
        <f>ORÇAMENTO!#REF!</f>
        <v>#REF!</v>
      </c>
      <c r="D930" s="21" t="e">
        <f>ORÇAMENTO!#REF!</f>
        <v>#REF!</v>
      </c>
      <c r="E930" s="175"/>
      <c r="F930" s="176" t="e">
        <f>ORÇAMENTO!#REF!</f>
        <v>#REF!</v>
      </c>
    </row>
    <row r="931" spans="1:6" ht="15.75">
      <c r="A931" s="174" t="e">
        <f>IF(ORÇAMENTO!#REF!="","",ORÇAMENTO!#REF!)</f>
        <v>#REF!</v>
      </c>
      <c r="B931" s="142" t="e">
        <f>ORÇAMENTO!#REF!</f>
        <v>#REF!</v>
      </c>
      <c r="C931" s="22" t="e">
        <f>ORÇAMENTO!#REF!</f>
        <v>#REF!</v>
      </c>
      <c r="D931" s="21" t="e">
        <f>ORÇAMENTO!#REF!</f>
        <v>#REF!</v>
      </c>
      <c r="E931" s="175"/>
      <c r="F931" s="176" t="e">
        <f>ORÇAMENTO!#REF!</f>
        <v>#REF!</v>
      </c>
    </row>
    <row r="932" spans="1:6" ht="15.75">
      <c r="A932" s="174" t="e">
        <f>IF(ORÇAMENTO!#REF!="","",ORÇAMENTO!#REF!)</f>
        <v>#REF!</v>
      </c>
      <c r="B932" s="142" t="e">
        <f>ORÇAMENTO!#REF!</f>
        <v>#REF!</v>
      </c>
      <c r="C932" s="22" t="e">
        <f>ORÇAMENTO!#REF!</f>
        <v>#REF!</v>
      </c>
      <c r="D932" s="21" t="e">
        <f>ORÇAMENTO!#REF!</f>
        <v>#REF!</v>
      </c>
      <c r="E932" s="175"/>
      <c r="F932" s="176" t="e">
        <f>ORÇAMENTO!#REF!</f>
        <v>#REF!</v>
      </c>
    </row>
    <row r="933" spans="1:6" ht="15.75">
      <c r="A933" s="174" t="e">
        <f>IF(ORÇAMENTO!#REF!="","",ORÇAMENTO!#REF!)</f>
        <v>#REF!</v>
      </c>
      <c r="B933" s="142" t="e">
        <f>ORÇAMENTO!#REF!</f>
        <v>#REF!</v>
      </c>
      <c r="C933" s="22" t="e">
        <f>ORÇAMENTO!#REF!</f>
        <v>#REF!</v>
      </c>
      <c r="D933" s="21" t="e">
        <f>ORÇAMENTO!#REF!</f>
        <v>#REF!</v>
      </c>
      <c r="E933" s="175"/>
      <c r="F933" s="176" t="e">
        <f>ORÇAMENTO!#REF!</f>
        <v>#REF!</v>
      </c>
    </row>
    <row r="934" spans="1:6" ht="15.75">
      <c r="A934" s="174" t="e">
        <f>IF(ORÇAMENTO!#REF!="","",ORÇAMENTO!#REF!)</f>
        <v>#REF!</v>
      </c>
      <c r="B934" s="142" t="e">
        <f>ORÇAMENTO!#REF!</f>
        <v>#REF!</v>
      </c>
      <c r="C934" s="22" t="e">
        <f>ORÇAMENTO!#REF!</f>
        <v>#REF!</v>
      </c>
      <c r="D934" s="21" t="e">
        <f>ORÇAMENTO!#REF!</f>
        <v>#REF!</v>
      </c>
      <c r="E934" s="175"/>
      <c r="F934" s="176" t="e">
        <f>ORÇAMENTO!#REF!</f>
        <v>#REF!</v>
      </c>
    </row>
    <row r="935" spans="1:6" ht="15.75">
      <c r="A935" s="174" t="e">
        <f>IF(ORÇAMENTO!#REF!="","",ORÇAMENTO!#REF!)</f>
        <v>#REF!</v>
      </c>
      <c r="B935" s="142" t="e">
        <f>ORÇAMENTO!#REF!</f>
        <v>#REF!</v>
      </c>
      <c r="C935" s="22" t="e">
        <f>ORÇAMENTO!#REF!</f>
        <v>#REF!</v>
      </c>
      <c r="D935" s="21" t="e">
        <f>ORÇAMENTO!#REF!</f>
        <v>#REF!</v>
      </c>
      <c r="E935" s="175"/>
      <c r="F935" s="176" t="e">
        <f>ORÇAMENTO!#REF!</f>
        <v>#REF!</v>
      </c>
    </row>
    <row r="936" spans="1:6" ht="31.5">
      <c r="A936" s="174" t="str">
        <f>IF(ORÇAMENTO!A294="","",ORÇAMENTO!A294)</f>
        <v>15.7</v>
      </c>
      <c r="B936" s="142" t="str">
        <f>ORÇAMENTO!B294</f>
        <v>ED-49132</v>
      </c>
      <c r="C936" s="22" t="str">
        <f>ORÇAMENTO!C294</f>
        <v>CABO DE COBRE NÚ # 10 MM2, ENTERRADO, EXCLUSIVE ESCAVAÇÃO E REATERRO</v>
      </c>
      <c r="D936" s="21" t="str">
        <f>ORÇAMENTO!D294</f>
        <v>M</v>
      </c>
      <c r="E936" s="175"/>
      <c r="F936" s="176">
        <f>ORÇAMENTO!E294</f>
        <v>7.1999999999999993</v>
      </c>
    </row>
    <row r="937" spans="1:6" ht="15.75">
      <c r="A937" s="174" t="e">
        <f>IF(ORÇAMENTO!#REF!="","",ORÇAMENTO!#REF!)</f>
        <v>#REF!</v>
      </c>
      <c r="B937" s="142" t="e">
        <f>ORÇAMENTO!#REF!</f>
        <v>#REF!</v>
      </c>
      <c r="C937" s="22" t="e">
        <f>ORÇAMENTO!#REF!</f>
        <v>#REF!</v>
      </c>
      <c r="D937" s="21" t="e">
        <f>ORÇAMENTO!#REF!</f>
        <v>#REF!</v>
      </c>
      <c r="E937" s="175"/>
      <c r="F937" s="176" t="e">
        <f>ORÇAMENTO!#REF!</f>
        <v>#REF!</v>
      </c>
    </row>
    <row r="938" spans="1:6" ht="15.75">
      <c r="A938" s="174" t="e">
        <f>IF(ORÇAMENTO!#REF!="","",ORÇAMENTO!#REF!)</f>
        <v>#REF!</v>
      </c>
      <c r="B938" s="142" t="e">
        <f>ORÇAMENTO!#REF!</f>
        <v>#REF!</v>
      </c>
      <c r="C938" s="22" t="e">
        <f>ORÇAMENTO!#REF!</f>
        <v>#REF!</v>
      </c>
      <c r="D938" s="21" t="e">
        <f>ORÇAMENTO!#REF!</f>
        <v>#REF!</v>
      </c>
      <c r="E938" s="175"/>
      <c r="F938" s="176" t="e">
        <f>ORÇAMENTO!#REF!</f>
        <v>#REF!</v>
      </c>
    </row>
    <row r="939" spans="1:6" ht="15.75">
      <c r="A939" s="174" t="e">
        <f>IF(ORÇAMENTO!#REF!="","",ORÇAMENTO!#REF!)</f>
        <v>#REF!</v>
      </c>
      <c r="B939" s="142" t="e">
        <f>ORÇAMENTO!#REF!</f>
        <v>#REF!</v>
      </c>
      <c r="C939" s="22" t="e">
        <f>ORÇAMENTO!#REF!</f>
        <v>#REF!</v>
      </c>
      <c r="D939" s="21" t="e">
        <f>ORÇAMENTO!#REF!</f>
        <v>#REF!</v>
      </c>
      <c r="E939" s="175"/>
      <c r="F939" s="176" t="e">
        <f>ORÇAMENTO!#REF!</f>
        <v>#REF!</v>
      </c>
    </row>
    <row r="940" spans="1:6" ht="15.75">
      <c r="A940" s="174" t="e">
        <f>IF(ORÇAMENTO!#REF!="","",ORÇAMENTO!#REF!)</f>
        <v>#REF!</v>
      </c>
      <c r="B940" s="142" t="e">
        <f>ORÇAMENTO!#REF!</f>
        <v>#REF!</v>
      </c>
      <c r="C940" s="22" t="e">
        <f>ORÇAMENTO!#REF!</f>
        <v>#REF!</v>
      </c>
      <c r="D940" s="21" t="e">
        <f>ORÇAMENTO!#REF!</f>
        <v>#REF!</v>
      </c>
      <c r="E940" s="175"/>
      <c r="F940" s="176" t="e">
        <f>ORÇAMENTO!#REF!</f>
        <v>#REF!</v>
      </c>
    </row>
    <row r="941" spans="1:6" ht="15.75">
      <c r="A941" s="174" t="e">
        <f>IF(ORÇAMENTO!#REF!="","",ORÇAMENTO!#REF!)</f>
        <v>#REF!</v>
      </c>
      <c r="B941" s="142" t="e">
        <f>ORÇAMENTO!#REF!</f>
        <v>#REF!</v>
      </c>
      <c r="C941" s="22" t="e">
        <f>ORÇAMENTO!#REF!</f>
        <v>#REF!</v>
      </c>
      <c r="D941" s="21" t="e">
        <f>ORÇAMENTO!#REF!</f>
        <v>#REF!</v>
      </c>
      <c r="E941" s="175"/>
      <c r="F941" s="176" t="e">
        <f>ORÇAMENTO!#REF!</f>
        <v>#REF!</v>
      </c>
    </row>
    <row r="942" spans="1:6" ht="15.75">
      <c r="A942" s="174" t="e">
        <f>IF(ORÇAMENTO!#REF!="","",ORÇAMENTO!#REF!)</f>
        <v>#REF!</v>
      </c>
      <c r="B942" s="142" t="e">
        <f>ORÇAMENTO!#REF!</f>
        <v>#REF!</v>
      </c>
      <c r="C942" s="22" t="e">
        <f>ORÇAMENTO!#REF!</f>
        <v>#REF!</v>
      </c>
      <c r="D942" s="21" t="e">
        <f>ORÇAMENTO!#REF!</f>
        <v>#REF!</v>
      </c>
      <c r="E942" s="175"/>
      <c r="F942" s="176" t="e">
        <f>ORÇAMENTO!#REF!</f>
        <v>#REF!</v>
      </c>
    </row>
    <row r="943" spans="1:6" ht="15.75">
      <c r="A943" s="174" t="e">
        <f>IF(ORÇAMENTO!#REF!="","",ORÇAMENTO!#REF!)</f>
        <v>#REF!</v>
      </c>
      <c r="B943" s="142" t="e">
        <f>ORÇAMENTO!#REF!</f>
        <v>#REF!</v>
      </c>
      <c r="C943" s="22" t="e">
        <f>ORÇAMENTO!#REF!</f>
        <v>#REF!</v>
      </c>
      <c r="D943" s="21" t="e">
        <f>ORÇAMENTO!#REF!</f>
        <v>#REF!</v>
      </c>
      <c r="E943" s="175"/>
      <c r="F943" s="176" t="e">
        <f>ORÇAMENTO!#REF!</f>
        <v>#REF!</v>
      </c>
    </row>
    <row r="944" spans="1:6" ht="47.25">
      <c r="A944" s="174" t="str">
        <f>IF(ORÇAMENTO!A295="","",ORÇAMENTO!A295)</f>
        <v>15.8</v>
      </c>
      <c r="B944" s="142" t="str">
        <f>ORÇAMENTO!B295</f>
        <v>ED-49187</v>
      </c>
      <c r="C944" s="22" t="str">
        <f>ORÇAMENTO!C295</f>
        <v>CAIXA DE LIGAÇÃO/PASSAGEM EM PVC RÍGIDO PARA ELETRODUTO, DIMENSÕES 4"X2", EMBUTIDA EM ALVENARIA - FORNECIMENTO E INSTALAÇÃO</v>
      </c>
      <c r="D944" s="21" t="str">
        <f>ORÇAMENTO!D295</f>
        <v>UN</v>
      </c>
      <c r="E944" s="175"/>
      <c r="F944" s="176">
        <f>ORÇAMENTO!E295</f>
        <v>270</v>
      </c>
    </row>
    <row r="945" spans="1:6" ht="15.75">
      <c r="A945" s="174" t="e">
        <f>IF(ORÇAMENTO!#REF!="","",ORÇAMENTO!#REF!)</f>
        <v>#REF!</v>
      </c>
      <c r="B945" s="142" t="e">
        <f>ORÇAMENTO!#REF!</f>
        <v>#REF!</v>
      </c>
      <c r="C945" s="22" t="e">
        <f>ORÇAMENTO!#REF!</f>
        <v>#REF!</v>
      </c>
      <c r="D945" s="21" t="e">
        <f>ORÇAMENTO!#REF!</f>
        <v>#REF!</v>
      </c>
      <c r="E945" s="175"/>
      <c r="F945" s="176" t="e">
        <f>ORÇAMENTO!#REF!</f>
        <v>#REF!</v>
      </c>
    </row>
    <row r="946" spans="1:6" ht="15.75">
      <c r="A946" s="174" t="e">
        <f>IF(ORÇAMENTO!#REF!="","",ORÇAMENTO!#REF!)</f>
        <v>#REF!</v>
      </c>
      <c r="B946" s="142" t="e">
        <f>ORÇAMENTO!#REF!</f>
        <v>#REF!</v>
      </c>
      <c r="C946" s="22" t="e">
        <f>ORÇAMENTO!#REF!</f>
        <v>#REF!</v>
      </c>
      <c r="D946" s="21" t="e">
        <f>ORÇAMENTO!#REF!</f>
        <v>#REF!</v>
      </c>
      <c r="E946" s="175"/>
      <c r="F946" s="176" t="e">
        <f>ORÇAMENTO!#REF!</f>
        <v>#REF!</v>
      </c>
    </row>
    <row r="947" spans="1:6" ht="15.75">
      <c r="A947" s="174" t="e">
        <f>IF(ORÇAMENTO!#REF!="","",ORÇAMENTO!#REF!)</f>
        <v>#REF!</v>
      </c>
      <c r="B947" s="142" t="e">
        <f>ORÇAMENTO!#REF!</f>
        <v>#REF!</v>
      </c>
      <c r="C947" s="22" t="e">
        <f>ORÇAMENTO!#REF!</f>
        <v>#REF!</v>
      </c>
      <c r="D947" s="21" t="e">
        <f>ORÇAMENTO!#REF!</f>
        <v>#REF!</v>
      </c>
      <c r="E947" s="175"/>
      <c r="F947" s="176" t="e">
        <f>ORÇAMENTO!#REF!</f>
        <v>#REF!</v>
      </c>
    </row>
    <row r="948" spans="1:6" ht="63">
      <c r="A948" s="174" t="str">
        <f>IF(ORÇAMENTO!A296="","",ORÇAMENTO!A296)</f>
        <v>15.9</v>
      </c>
      <c r="B948" s="142" t="str">
        <f>ORÇAMENTO!B296</f>
        <v>ED-49191</v>
      </c>
      <c r="C948" s="22" t="str">
        <f>ORÇAMENTO!C296</f>
        <v>CAIXA DE LIGAÇÃO/PASSAGEM EM PVC RÍGIDO PARA ELETRODUTO, OCTOGONAL COM ANEL DESLIZANTE, DIMENSÕES 3"X3", EMBUTIDA EM LAJE - FORNECIMENTO E INSTALAÇÃO</v>
      </c>
      <c r="D948" s="21" t="str">
        <f>ORÇAMENTO!D296</f>
        <v>UN</v>
      </c>
      <c r="E948" s="175"/>
      <c r="F948" s="176">
        <f>ORÇAMENTO!E296</f>
        <v>6</v>
      </c>
    </row>
    <row r="949" spans="1:6" ht="15.75">
      <c r="A949" s="174" t="e">
        <f>IF(ORÇAMENTO!#REF!="","",ORÇAMENTO!#REF!)</f>
        <v>#REF!</v>
      </c>
      <c r="B949" s="142" t="e">
        <f>ORÇAMENTO!#REF!</f>
        <v>#REF!</v>
      </c>
      <c r="C949" s="22" t="e">
        <f>ORÇAMENTO!#REF!</f>
        <v>#REF!</v>
      </c>
      <c r="D949" s="21" t="e">
        <f>ORÇAMENTO!#REF!</f>
        <v>#REF!</v>
      </c>
      <c r="E949" s="175"/>
      <c r="F949" s="176" t="e">
        <f>ORÇAMENTO!#REF!</f>
        <v>#REF!</v>
      </c>
    </row>
    <row r="950" spans="1:6" ht="15.75">
      <c r="A950" s="174" t="e">
        <f>IF(ORÇAMENTO!#REF!="","",ORÇAMENTO!#REF!)</f>
        <v>#REF!</v>
      </c>
      <c r="B950" s="142" t="e">
        <f>ORÇAMENTO!#REF!</f>
        <v>#REF!</v>
      </c>
      <c r="C950" s="22" t="e">
        <f>ORÇAMENTO!#REF!</f>
        <v>#REF!</v>
      </c>
      <c r="D950" s="21" t="e">
        <f>ORÇAMENTO!#REF!</f>
        <v>#REF!</v>
      </c>
      <c r="E950" s="175"/>
      <c r="F950" s="176" t="e">
        <f>ORÇAMENTO!#REF!</f>
        <v>#REF!</v>
      </c>
    </row>
    <row r="951" spans="1:6" ht="15.75">
      <c r="A951" s="174" t="e">
        <f>IF(ORÇAMENTO!#REF!="","",ORÇAMENTO!#REF!)</f>
        <v>#REF!</v>
      </c>
      <c r="B951" s="142" t="e">
        <f>ORÇAMENTO!#REF!</f>
        <v>#REF!</v>
      </c>
      <c r="C951" s="22" t="e">
        <f>ORÇAMENTO!#REF!</f>
        <v>#REF!</v>
      </c>
      <c r="D951" s="21" t="e">
        <f>ORÇAMENTO!#REF!</f>
        <v>#REF!</v>
      </c>
      <c r="E951" s="175"/>
      <c r="F951" s="176" t="e">
        <f>ORÇAMENTO!#REF!</f>
        <v>#REF!</v>
      </c>
    </row>
    <row r="952" spans="1:6" ht="15.75">
      <c r="A952" s="174" t="e">
        <f>IF(ORÇAMENTO!#REF!="","",ORÇAMENTO!#REF!)</f>
        <v>#REF!</v>
      </c>
      <c r="B952" s="142" t="e">
        <f>ORÇAMENTO!#REF!</f>
        <v>#REF!</v>
      </c>
      <c r="C952" s="22" t="e">
        <f>ORÇAMENTO!#REF!</f>
        <v>#REF!</v>
      </c>
      <c r="D952" s="21" t="e">
        <f>ORÇAMENTO!#REF!</f>
        <v>#REF!</v>
      </c>
      <c r="E952" s="175"/>
      <c r="F952" s="176" t="e">
        <f>ORÇAMENTO!#REF!</f>
        <v>#REF!</v>
      </c>
    </row>
    <row r="953" spans="1:6" ht="15.75">
      <c r="A953" s="174" t="e">
        <f>IF(ORÇAMENTO!#REF!="","",ORÇAMENTO!#REF!)</f>
        <v>#REF!</v>
      </c>
      <c r="B953" s="142" t="e">
        <f>ORÇAMENTO!#REF!</f>
        <v>#REF!</v>
      </c>
      <c r="C953" s="22" t="e">
        <f>ORÇAMENTO!#REF!</f>
        <v>#REF!</v>
      </c>
      <c r="D953" s="21" t="e">
        <f>ORÇAMENTO!#REF!</f>
        <v>#REF!</v>
      </c>
      <c r="E953" s="175"/>
      <c r="F953" s="176" t="e">
        <f>ORÇAMENTO!#REF!</f>
        <v>#REF!</v>
      </c>
    </row>
    <row r="954" spans="1:6" ht="15.75">
      <c r="A954" s="174" t="e">
        <f>IF(ORÇAMENTO!#REF!="","",ORÇAMENTO!#REF!)</f>
        <v>#REF!</v>
      </c>
      <c r="B954" s="142" t="e">
        <f>ORÇAMENTO!#REF!</f>
        <v>#REF!</v>
      </c>
      <c r="C954" s="22" t="e">
        <f>ORÇAMENTO!#REF!</f>
        <v>#REF!</v>
      </c>
      <c r="D954" s="21" t="e">
        <f>ORÇAMENTO!#REF!</f>
        <v>#REF!</v>
      </c>
      <c r="E954" s="175"/>
      <c r="F954" s="176" t="e">
        <f>ORÇAMENTO!#REF!</f>
        <v>#REF!</v>
      </c>
    </row>
    <row r="955" spans="1:6" ht="15.75">
      <c r="A955" s="174" t="e">
        <f>IF(ORÇAMENTO!#REF!="","",ORÇAMENTO!#REF!)</f>
        <v>#REF!</v>
      </c>
      <c r="B955" s="142" t="e">
        <f>ORÇAMENTO!#REF!</f>
        <v>#REF!</v>
      </c>
      <c r="C955" s="22" t="e">
        <f>ORÇAMENTO!#REF!</f>
        <v>#REF!</v>
      </c>
      <c r="D955" s="21" t="e">
        <f>ORÇAMENTO!#REF!</f>
        <v>#REF!</v>
      </c>
      <c r="E955" s="175"/>
      <c r="F955" s="176" t="e">
        <f>ORÇAMENTO!#REF!</f>
        <v>#REF!</v>
      </c>
    </row>
    <row r="956" spans="1:6" ht="94.5">
      <c r="A956" s="174" t="str">
        <f>IF(ORÇAMENTO!A297="","",ORÇAMENTO!A297)</f>
        <v>15.10</v>
      </c>
      <c r="B956" s="142" t="str">
        <f>ORÇAMENTO!B297</f>
        <v>ED-49199</v>
      </c>
      <c r="C956" s="22" t="str">
        <f>ORÇAMENTO!C297</f>
        <v>CAIXA DE INSPEÇÃO EM CONCRETO, TIPO "ZB" PASSEIO, PADRÃO CEMIG, DIMENSÃO (52X44)CM, ALTURA 70CM, COM TAMPA E ARO ARTICULADO EM FERRO FUNDIDO, INCLUSIVE ESCAVAÇÃO, APILOAMENTO, LASTRO DE BRITA, REATERRO E TRANSPORTE E RETIRADA DO MATERIAL ESCAVADO (EM CAÇAMBA)</v>
      </c>
      <c r="D956" s="21" t="str">
        <f>ORÇAMENTO!D297</f>
        <v>UN</v>
      </c>
      <c r="E956" s="175"/>
      <c r="F956" s="176">
        <f>ORÇAMENTO!E297</f>
        <v>2</v>
      </c>
    </row>
    <row r="957" spans="1:6" ht="15.75">
      <c r="A957" s="174" t="e">
        <f>IF(ORÇAMENTO!#REF!="","",ORÇAMENTO!#REF!)</f>
        <v>#REF!</v>
      </c>
      <c r="B957" s="142" t="e">
        <f>ORÇAMENTO!#REF!</f>
        <v>#REF!</v>
      </c>
      <c r="C957" s="22" t="e">
        <f>ORÇAMENTO!#REF!</f>
        <v>#REF!</v>
      </c>
      <c r="D957" s="21" t="e">
        <f>ORÇAMENTO!#REF!</f>
        <v>#REF!</v>
      </c>
      <c r="E957" s="175"/>
      <c r="F957" s="176" t="e">
        <f>ORÇAMENTO!#REF!</f>
        <v>#REF!</v>
      </c>
    </row>
    <row r="958" spans="1:6" ht="15.75">
      <c r="A958" s="174" t="e">
        <f>IF(ORÇAMENTO!#REF!="","",ORÇAMENTO!#REF!)</f>
        <v>#REF!</v>
      </c>
      <c r="B958" s="142" t="e">
        <f>ORÇAMENTO!#REF!</f>
        <v>#REF!</v>
      </c>
      <c r="C958" s="22" t="e">
        <f>ORÇAMENTO!#REF!</f>
        <v>#REF!</v>
      </c>
      <c r="D958" s="21" t="e">
        <f>ORÇAMENTO!#REF!</f>
        <v>#REF!</v>
      </c>
      <c r="E958" s="175"/>
      <c r="F958" s="176" t="e">
        <f>ORÇAMENTO!#REF!</f>
        <v>#REF!</v>
      </c>
    </row>
    <row r="959" spans="1:6" ht="47.25">
      <c r="A959" s="174" t="str">
        <f>IF(ORÇAMENTO!A298="","",ORÇAMENTO!A298)</f>
        <v>15.11</v>
      </c>
      <c r="B959" s="142">
        <f>ORÇAMENTO!B298</f>
        <v>91983</v>
      </c>
      <c r="C959" s="22" t="str">
        <f>ORÇAMENTO!C298</f>
        <v>DIMMER ROTATIVO (1 MÓDULO), 220V/600W, INCLUINDO SUPORTE E PLACA - FORNECIMENTO E INSTALAÇÃO. AF_09/2017</v>
      </c>
      <c r="D959" s="21" t="str">
        <f>ORÇAMENTO!D298</f>
        <v>UN</v>
      </c>
      <c r="E959" s="175"/>
      <c r="F959" s="176">
        <f>ORÇAMENTO!E298</f>
        <v>16</v>
      </c>
    </row>
    <row r="960" spans="1:6" ht="15.75">
      <c r="A960" s="174" t="e">
        <f>IF(ORÇAMENTO!#REF!="","",ORÇAMENTO!#REF!)</f>
        <v>#REF!</v>
      </c>
      <c r="B960" s="142" t="e">
        <f>ORÇAMENTO!#REF!</f>
        <v>#REF!</v>
      </c>
      <c r="C960" s="22" t="e">
        <f>ORÇAMENTO!#REF!</f>
        <v>#REF!</v>
      </c>
      <c r="D960" s="21" t="e">
        <f>ORÇAMENTO!#REF!</f>
        <v>#REF!</v>
      </c>
      <c r="E960" s="175"/>
      <c r="F960" s="176" t="e">
        <f>ORÇAMENTO!#REF!</f>
        <v>#REF!</v>
      </c>
    </row>
    <row r="961" spans="1:6" ht="15.75">
      <c r="A961" s="174" t="e">
        <f>IF(ORÇAMENTO!#REF!="","",ORÇAMENTO!#REF!)</f>
        <v>#REF!</v>
      </c>
      <c r="B961" s="142" t="e">
        <f>ORÇAMENTO!#REF!</f>
        <v>#REF!</v>
      </c>
      <c r="C961" s="22" t="e">
        <f>ORÇAMENTO!#REF!</f>
        <v>#REF!</v>
      </c>
      <c r="D961" s="21" t="e">
        <f>ORÇAMENTO!#REF!</f>
        <v>#REF!</v>
      </c>
      <c r="E961" s="175"/>
      <c r="F961" s="176" t="e">
        <f>ORÇAMENTO!#REF!</f>
        <v>#REF!</v>
      </c>
    </row>
    <row r="962" spans="1:6" ht="15.75">
      <c r="A962" s="174" t="e">
        <f>IF(ORÇAMENTO!#REF!="","",ORÇAMENTO!#REF!)</f>
        <v>#REF!</v>
      </c>
      <c r="B962" s="142" t="e">
        <f>ORÇAMENTO!#REF!</f>
        <v>#REF!</v>
      </c>
      <c r="C962" s="22" t="e">
        <f>ORÇAMENTO!#REF!</f>
        <v>#REF!</v>
      </c>
      <c r="D962" s="21" t="e">
        <f>ORÇAMENTO!#REF!</f>
        <v>#REF!</v>
      </c>
      <c r="E962" s="175"/>
      <c r="F962" s="176" t="e">
        <f>ORÇAMENTO!#REF!</f>
        <v>#REF!</v>
      </c>
    </row>
    <row r="963" spans="1:6" ht="15.75">
      <c r="A963" s="174" t="e">
        <f>IF(ORÇAMENTO!#REF!="","",ORÇAMENTO!#REF!)</f>
        <v>#REF!</v>
      </c>
      <c r="B963" s="142" t="e">
        <f>ORÇAMENTO!#REF!</f>
        <v>#REF!</v>
      </c>
      <c r="C963" s="22" t="e">
        <f>ORÇAMENTO!#REF!</f>
        <v>#REF!</v>
      </c>
      <c r="D963" s="21" t="e">
        <f>ORÇAMENTO!#REF!</f>
        <v>#REF!</v>
      </c>
      <c r="E963" s="175"/>
      <c r="F963" s="176" t="e">
        <f>ORÇAMENTO!#REF!</f>
        <v>#REF!</v>
      </c>
    </row>
    <row r="964" spans="1:6" ht="15.75">
      <c r="A964" s="174" t="e">
        <f>IF(ORÇAMENTO!#REF!="","",ORÇAMENTO!#REF!)</f>
        <v>#REF!</v>
      </c>
      <c r="B964" s="142" t="e">
        <f>ORÇAMENTO!#REF!</f>
        <v>#REF!</v>
      </c>
      <c r="C964" s="22" t="e">
        <f>ORÇAMENTO!#REF!</f>
        <v>#REF!</v>
      </c>
      <c r="D964" s="21" t="e">
        <f>ORÇAMENTO!#REF!</f>
        <v>#REF!</v>
      </c>
      <c r="E964" s="175"/>
      <c r="F964" s="176" t="e">
        <f>ORÇAMENTO!#REF!</f>
        <v>#REF!</v>
      </c>
    </row>
    <row r="965" spans="1:6" ht="15.75">
      <c r="A965" s="174" t="e">
        <f>IF(ORÇAMENTO!#REF!="","",ORÇAMENTO!#REF!)</f>
        <v>#REF!</v>
      </c>
      <c r="B965" s="142" t="e">
        <f>ORÇAMENTO!#REF!</f>
        <v>#REF!</v>
      </c>
      <c r="C965" s="22" t="e">
        <f>ORÇAMENTO!#REF!</f>
        <v>#REF!</v>
      </c>
      <c r="D965" s="21" t="e">
        <f>ORÇAMENTO!#REF!</f>
        <v>#REF!</v>
      </c>
      <c r="E965" s="175"/>
      <c r="F965" s="176" t="e">
        <f>ORÇAMENTO!#REF!</f>
        <v>#REF!</v>
      </c>
    </row>
    <row r="966" spans="1:6" ht="31.5">
      <c r="A966" s="174" t="str">
        <f>IF(ORÇAMENTO!A299="","",ORÇAMENTO!A299)</f>
        <v>15.12</v>
      </c>
      <c r="B966" s="142" t="str">
        <f>ORÇAMENTO!B299</f>
        <v>ED-49148</v>
      </c>
      <c r="C966" s="22" t="str">
        <f>ORÇAMENTO!C299</f>
        <v>CAIXA DE PASSAGEM EM CHAPA DE AÇO, EMBUTIR 153 X 153 X 82 MM</v>
      </c>
      <c r="D966" s="21" t="str">
        <f>ORÇAMENTO!D299</f>
        <v>UN</v>
      </c>
      <c r="E966" s="175"/>
      <c r="F966" s="176">
        <f>ORÇAMENTO!E299</f>
        <v>6</v>
      </c>
    </row>
    <row r="967" spans="1:6" ht="31.5">
      <c r="A967" s="174" t="str">
        <f>IF(ORÇAMENTO!A300="","",ORÇAMENTO!A300)</f>
        <v>15.13</v>
      </c>
      <c r="B967" s="142" t="str">
        <f>ORÇAMENTO!B300</f>
        <v>ED-49149</v>
      </c>
      <c r="C967" s="22" t="str">
        <f>ORÇAMENTO!C300</f>
        <v>CAIXA DE PASSAGEM EM CHAPA DE AÇO, EMBUTIR 230 X 230 X 102 MM</v>
      </c>
      <c r="D967" s="21" t="str">
        <f>ORÇAMENTO!D300</f>
        <v>UN</v>
      </c>
      <c r="E967" s="175"/>
      <c r="F967" s="176">
        <f>ORÇAMENTO!E300</f>
        <v>2</v>
      </c>
    </row>
    <row r="968" spans="1:6" ht="15.75">
      <c r="A968" s="174" t="e">
        <f>IF(ORÇAMENTO!#REF!="","",ORÇAMENTO!#REF!)</f>
        <v>#REF!</v>
      </c>
      <c r="B968" s="142" t="e">
        <f>ORÇAMENTO!#REF!</f>
        <v>#REF!</v>
      </c>
      <c r="C968" s="22" t="e">
        <f>ORÇAMENTO!#REF!</f>
        <v>#REF!</v>
      </c>
      <c r="D968" s="21" t="e">
        <f>ORÇAMENTO!#REF!</f>
        <v>#REF!</v>
      </c>
      <c r="E968" s="175"/>
      <c r="F968" s="176" t="e">
        <f>ORÇAMENTO!#REF!</f>
        <v>#REF!</v>
      </c>
    </row>
    <row r="969" spans="1:6" ht="15.75">
      <c r="A969" s="174" t="e">
        <f>IF(ORÇAMENTO!#REF!="","",ORÇAMENTO!#REF!)</f>
        <v>#REF!</v>
      </c>
      <c r="B969" s="142" t="e">
        <f>ORÇAMENTO!#REF!</f>
        <v>#REF!</v>
      </c>
      <c r="C969" s="22" t="e">
        <f>ORÇAMENTO!#REF!</f>
        <v>#REF!</v>
      </c>
      <c r="D969" s="21" t="e">
        <f>ORÇAMENTO!#REF!</f>
        <v>#REF!</v>
      </c>
      <c r="E969" s="175"/>
      <c r="F969" s="176" t="e">
        <f>ORÇAMENTO!#REF!</f>
        <v>#REF!</v>
      </c>
    </row>
    <row r="970" spans="1:6" ht="15.75">
      <c r="A970" s="174" t="e">
        <f>IF(ORÇAMENTO!#REF!="","",ORÇAMENTO!#REF!)</f>
        <v>#REF!</v>
      </c>
      <c r="B970" s="142" t="e">
        <f>ORÇAMENTO!#REF!</f>
        <v>#REF!</v>
      </c>
      <c r="C970" s="22" t="e">
        <f>ORÇAMENTO!#REF!</f>
        <v>#REF!</v>
      </c>
      <c r="D970" s="21" t="e">
        <f>ORÇAMENTO!#REF!</f>
        <v>#REF!</v>
      </c>
      <c r="E970" s="175"/>
      <c r="F970" s="176" t="e">
        <f>ORÇAMENTO!#REF!</f>
        <v>#REF!</v>
      </c>
    </row>
    <row r="971" spans="1:6" ht="15.75">
      <c r="A971" s="174" t="e">
        <f>IF(ORÇAMENTO!#REF!="","",ORÇAMENTO!#REF!)</f>
        <v>#REF!</v>
      </c>
      <c r="B971" s="142" t="e">
        <f>ORÇAMENTO!#REF!</f>
        <v>#REF!</v>
      </c>
      <c r="C971" s="22" t="e">
        <f>ORÇAMENTO!#REF!</f>
        <v>#REF!</v>
      </c>
      <c r="D971" s="21" t="e">
        <f>ORÇAMENTO!#REF!</f>
        <v>#REF!</v>
      </c>
      <c r="E971" s="175"/>
      <c r="F971" s="176" t="e">
        <f>ORÇAMENTO!#REF!</f>
        <v>#REF!</v>
      </c>
    </row>
    <row r="972" spans="1:6" ht="15.75">
      <c r="A972" s="174" t="e">
        <f>IF(ORÇAMENTO!#REF!="","",ORÇAMENTO!#REF!)</f>
        <v>#REF!</v>
      </c>
      <c r="B972" s="142" t="e">
        <f>ORÇAMENTO!#REF!</f>
        <v>#REF!</v>
      </c>
      <c r="C972" s="22" t="e">
        <f>ORÇAMENTO!#REF!</f>
        <v>#REF!</v>
      </c>
      <c r="D972" s="21" t="e">
        <f>ORÇAMENTO!#REF!</f>
        <v>#REF!</v>
      </c>
      <c r="E972" s="175"/>
      <c r="F972" s="176" t="e">
        <f>ORÇAMENTO!#REF!</f>
        <v>#REF!</v>
      </c>
    </row>
    <row r="973" spans="1:6" ht="15.75">
      <c r="A973" s="174" t="e">
        <f>IF(ORÇAMENTO!#REF!="","",ORÇAMENTO!#REF!)</f>
        <v>#REF!</v>
      </c>
      <c r="B973" s="142" t="e">
        <f>ORÇAMENTO!#REF!</f>
        <v>#REF!</v>
      </c>
      <c r="C973" s="22" t="e">
        <f>ORÇAMENTO!#REF!</f>
        <v>#REF!</v>
      </c>
      <c r="D973" s="21" t="e">
        <f>ORÇAMENTO!#REF!</f>
        <v>#REF!</v>
      </c>
      <c r="E973" s="175"/>
      <c r="F973" s="176" t="e">
        <f>ORÇAMENTO!#REF!</f>
        <v>#REF!</v>
      </c>
    </row>
    <row r="974" spans="1:6" ht="15.75">
      <c r="A974" s="174" t="e">
        <f>IF(ORÇAMENTO!#REF!="","",ORÇAMENTO!#REF!)</f>
        <v>#REF!</v>
      </c>
      <c r="B974" s="142" t="e">
        <f>ORÇAMENTO!#REF!</f>
        <v>#REF!</v>
      </c>
      <c r="C974" s="22" t="e">
        <f>ORÇAMENTO!#REF!</f>
        <v>#REF!</v>
      </c>
      <c r="D974" s="21" t="e">
        <f>ORÇAMENTO!#REF!</f>
        <v>#REF!</v>
      </c>
      <c r="E974" s="175"/>
      <c r="F974" s="176" t="e">
        <f>ORÇAMENTO!#REF!</f>
        <v>#REF!</v>
      </c>
    </row>
    <row r="975" spans="1:6" ht="15.75">
      <c r="A975" s="174" t="e">
        <f>IF(ORÇAMENTO!#REF!="","",ORÇAMENTO!#REF!)</f>
        <v>#REF!</v>
      </c>
      <c r="B975" s="142" t="e">
        <f>ORÇAMENTO!#REF!</f>
        <v>#REF!</v>
      </c>
      <c r="C975" s="22" t="e">
        <f>ORÇAMENTO!#REF!</f>
        <v>#REF!</v>
      </c>
      <c r="D975" s="21" t="e">
        <f>ORÇAMENTO!#REF!</f>
        <v>#REF!</v>
      </c>
      <c r="E975" s="175"/>
      <c r="F975" s="176" t="e">
        <f>ORÇAMENTO!#REF!</f>
        <v>#REF!</v>
      </c>
    </row>
    <row r="976" spans="1:6" ht="15.75">
      <c r="A976" s="174" t="e">
        <f>IF(ORÇAMENTO!#REF!="","",ORÇAMENTO!#REF!)</f>
        <v>#REF!</v>
      </c>
      <c r="B976" s="142" t="e">
        <f>ORÇAMENTO!#REF!</f>
        <v>#REF!</v>
      </c>
      <c r="C976" s="22" t="e">
        <f>ORÇAMENTO!#REF!</f>
        <v>#REF!</v>
      </c>
      <c r="D976" s="21" t="e">
        <f>ORÇAMENTO!#REF!</f>
        <v>#REF!</v>
      </c>
      <c r="E976" s="175"/>
      <c r="F976" s="176" t="e">
        <f>ORÇAMENTO!#REF!</f>
        <v>#REF!</v>
      </c>
    </row>
    <row r="977" spans="1:6" ht="47.25">
      <c r="A977" s="174" t="str">
        <f>IF(ORÇAMENTO!A301="","",ORÇAMENTO!A301)</f>
        <v>15.14</v>
      </c>
      <c r="B977" s="142" t="str">
        <f>ORÇAMENTO!B301</f>
        <v>ED-49168</v>
      </c>
      <c r="C977" s="22" t="str">
        <f>ORÇAMENTO!C301</f>
        <v>CAIXA DE PASSAGEM EM ALVENARIA E TAMPA DE CONCRETO, FUNDO DE BRITA, TIPO 1, 30 X 30 X 40 CM, INCLUSIVE ESCAVAÇÃO, REATERRO E BOTA-FORA</v>
      </c>
      <c r="D977" s="21" t="str">
        <f>ORÇAMENTO!D301</f>
        <v>UN</v>
      </c>
      <c r="E977" s="175"/>
      <c r="F977" s="176">
        <f>ORÇAMENTO!E301</f>
        <v>7</v>
      </c>
    </row>
    <row r="978" spans="1:6" ht="15.75">
      <c r="A978" s="174" t="e">
        <f>IF(ORÇAMENTO!#REF!="","",ORÇAMENTO!#REF!)</f>
        <v>#REF!</v>
      </c>
      <c r="B978" s="142" t="e">
        <f>ORÇAMENTO!#REF!</f>
        <v>#REF!</v>
      </c>
      <c r="C978" s="22" t="e">
        <f>ORÇAMENTO!#REF!</f>
        <v>#REF!</v>
      </c>
      <c r="D978" s="21" t="e">
        <f>ORÇAMENTO!#REF!</f>
        <v>#REF!</v>
      </c>
      <c r="E978" s="175"/>
      <c r="F978" s="176" t="e">
        <f>ORÇAMENTO!#REF!</f>
        <v>#REF!</v>
      </c>
    </row>
    <row r="979" spans="1:6" ht="15.75">
      <c r="A979" s="174" t="e">
        <f>IF(ORÇAMENTO!#REF!="","",ORÇAMENTO!#REF!)</f>
        <v>#REF!</v>
      </c>
      <c r="B979" s="142" t="e">
        <f>ORÇAMENTO!#REF!</f>
        <v>#REF!</v>
      </c>
      <c r="C979" s="22" t="e">
        <f>ORÇAMENTO!#REF!</f>
        <v>#REF!</v>
      </c>
      <c r="D979" s="21" t="e">
        <f>ORÇAMENTO!#REF!</f>
        <v>#REF!</v>
      </c>
      <c r="E979" s="175"/>
      <c r="F979" s="176" t="e">
        <f>ORÇAMENTO!#REF!</f>
        <v>#REF!</v>
      </c>
    </row>
    <row r="980" spans="1:6" ht="15.75">
      <c r="A980" s="174" t="e">
        <f>IF(ORÇAMENTO!#REF!="","",ORÇAMENTO!#REF!)</f>
        <v>#REF!</v>
      </c>
      <c r="B980" s="142" t="e">
        <f>ORÇAMENTO!#REF!</f>
        <v>#REF!</v>
      </c>
      <c r="C980" s="22" t="e">
        <f>ORÇAMENTO!#REF!</f>
        <v>#REF!</v>
      </c>
      <c r="D980" s="21" t="e">
        <f>ORÇAMENTO!#REF!</f>
        <v>#REF!</v>
      </c>
      <c r="E980" s="175"/>
      <c r="F980" s="176" t="e">
        <f>ORÇAMENTO!#REF!</f>
        <v>#REF!</v>
      </c>
    </row>
    <row r="981" spans="1:6" ht="15.75">
      <c r="A981" s="174" t="e">
        <f>IF(ORÇAMENTO!#REF!="","",ORÇAMENTO!#REF!)</f>
        <v>#REF!</v>
      </c>
      <c r="B981" s="142" t="e">
        <f>ORÇAMENTO!#REF!</f>
        <v>#REF!</v>
      </c>
      <c r="C981" s="22" t="e">
        <f>ORÇAMENTO!#REF!</f>
        <v>#REF!</v>
      </c>
      <c r="D981" s="21" t="e">
        <f>ORÇAMENTO!#REF!</f>
        <v>#REF!</v>
      </c>
      <c r="E981" s="175"/>
      <c r="F981" s="176" t="e">
        <f>ORÇAMENTO!#REF!</f>
        <v>#REF!</v>
      </c>
    </row>
    <row r="982" spans="1:6" ht="15.75">
      <c r="A982" s="174" t="e">
        <f>IF(ORÇAMENTO!#REF!="","",ORÇAMENTO!#REF!)</f>
        <v>#REF!</v>
      </c>
      <c r="B982" s="142" t="e">
        <f>ORÇAMENTO!#REF!</f>
        <v>#REF!</v>
      </c>
      <c r="C982" s="22" t="e">
        <f>ORÇAMENTO!#REF!</f>
        <v>#REF!</v>
      </c>
      <c r="D982" s="21" t="e">
        <f>ORÇAMENTO!#REF!</f>
        <v>#REF!</v>
      </c>
      <c r="E982" s="175"/>
      <c r="F982" s="176" t="e">
        <f>ORÇAMENTO!#REF!</f>
        <v>#REF!</v>
      </c>
    </row>
    <row r="983" spans="1:6" ht="15.75">
      <c r="A983" s="174" t="e">
        <f>IF(ORÇAMENTO!#REF!="","",ORÇAMENTO!#REF!)</f>
        <v>#REF!</v>
      </c>
      <c r="B983" s="142" t="e">
        <f>ORÇAMENTO!#REF!</f>
        <v>#REF!</v>
      </c>
      <c r="C983" s="22" t="e">
        <f>ORÇAMENTO!#REF!</f>
        <v>#REF!</v>
      </c>
      <c r="D983" s="21" t="e">
        <f>ORÇAMENTO!#REF!</f>
        <v>#REF!</v>
      </c>
      <c r="E983" s="175"/>
      <c r="F983" s="176" t="e">
        <f>ORÇAMENTO!#REF!</f>
        <v>#REF!</v>
      </c>
    </row>
    <row r="984" spans="1:6" ht="15.75">
      <c r="A984" s="174" t="e">
        <f>IF(ORÇAMENTO!#REF!="","",ORÇAMENTO!#REF!)</f>
        <v>#REF!</v>
      </c>
      <c r="B984" s="142" t="e">
        <f>ORÇAMENTO!#REF!</f>
        <v>#REF!</v>
      </c>
      <c r="C984" s="22" t="e">
        <f>ORÇAMENTO!#REF!</f>
        <v>#REF!</v>
      </c>
      <c r="D984" s="21" t="e">
        <f>ORÇAMENTO!#REF!</f>
        <v>#REF!</v>
      </c>
      <c r="E984" s="175"/>
      <c r="F984" s="176" t="e">
        <f>ORÇAMENTO!#REF!</f>
        <v>#REF!</v>
      </c>
    </row>
    <row r="985" spans="1:6" ht="15.75">
      <c r="A985" s="174" t="e">
        <f>IF(ORÇAMENTO!#REF!="","",ORÇAMENTO!#REF!)</f>
        <v>#REF!</v>
      </c>
      <c r="B985" s="142" t="e">
        <f>ORÇAMENTO!#REF!</f>
        <v>#REF!</v>
      </c>
      <c r="C985" s="22" t="e">
        <f>ORÇAMENTO!#REF!</f>
        <v>#REF!</v>
      </c>
      <c r="D985" s="21" t="e">
        <f>ORÇAMENTO!#REF!</f>
        <v>#REF!</v>
      </c>
      <c r="E985" s="175"/>
      <c r="F985" s="176" t="e">
        <f>ORÇAMENTO!#REF!</f>
        <v>#REF!</v>
      </c>
    </row>
    <row r="986" spans="1:6" ht="15.75">
      <c r="A986" s="174" t="e">
        <f>IF(ORÇAMENTO!#REF!="","",ORÇAMENTO!#REF!)</f>
        <v>#REF!</v>
      </c>
      <c r="B986" s="142" t="e">
        <f>ORÇAMENTO!#REF!</f>
        <v>#REF!</v>
      </c>
      <c r="C986" s="22" t="e">
        <f>ORÇAMENTO!#REF!</f>
        <v>#REF!</v>
      </c>
      <c r="D986" s="21" t="e">
        <f>ORÇAMENTO!#REF!</f>
        <v>#REF!</v>
      </c>
      <c r="E986" s="175"/>
      <c r="F986" s="176" t="e">
        <f>ORÇAMENTO!#REF!</f>
        <v>#REF!</v>
      </c>
    </row>
    <row r="987" spans="1:6" ht="15.75">
      <c r="A987" s="174" t="e">
        <f>IF(ORÇAMENTO!#REF!="","",ORÇAMENTO!#REF!)</f>
        <v>#REF!</v>
      </c>
      <c r="B987" s="142" t="e">
        <f>ORÇAMENTO!#REF!</f>
        <v>#REF!</v>
      </c>
      <c r="C987" s="22" t="e">
        <f>ORÇAMENTO!#REF!</f>
        <v>#REF!</v>
      </c>
      <c r="D987" s="21" t="e">
        <f>ORÇAMENTO!#REF!</f>
        <v>#REF!</v>
      </c>
      <c r="E987" s="175"/>
      <c r="F987" s="176" t="e">
        <f>ORÇAMENTO!#REF!</f>
        <v>#REF!</v>
      </c>
    </row>
    <row r="988" spans="1:6" ht="15.75">
      <c r="A988" s="174" t="e">
        <f>IF(ORÇAMENTO!#REF!="","",ORÇAMENTO!#REF!)</f>
        <v>#REF!</v>
      </c>
      <c r="B988" s="142" t="e">
        <f>ORÇAMENTO!#REF!</f>
        <v>#REF!</v>
      </c>
      <c r="C988" s="22" t="e">
        <f>ORÇAMENTO!#REF!</f>
        <v>#REF!</v>
      </c>
      <c r="D988" s="21" t="e">
        <f>ORÇAMENTO!#REF!</f>
        <v>#REF!</v>
      </c>
      <c r="E988" s="175"/>
      <c r="F988" s="176" t="e">
        <f>ORÇAMENTO!#REF!</f>
        <v>#REF!</v>
      </c>
    </row>
    <row r="989" spans="1:6" ht="15.75">
      <c r="A989" s="174" t="e">
        <f>IF(ORÇAMENTO!#REF!="","",ORÇAMENTO!#REF!)</f>
        <v>#REF!</v>
      </c>
      <c r="B989" s="142" t="e">
        <f>ORÇAMENTO!#REF!</f>
        <v>#REF!</v>
      </c>
      <c r="C989" s="22" t="e">
        <f>ORÇAMENTO!#REF!</f>
        <v>#REF!</v>
      </c>
      <c r="D989" s="21" t="e">
        <f>ORÇAMENTO!#REF!</f>
        <v>#REF!</v>
      </c>
      <c r="E989" s="175"/>
      <c r="F989" s="176" t="e">
        <f>ORÇAMENTO!#REF!</f>
        <v>#REF!</v>
      </c>
    </row>
    <row r="990" spans="1:6" ht="63">
      <c r="A990" s="174" t="str">
        <f>IF(ORÇAMENTO!A302="","",ORÇAMENTO!A302)</f>
        <v>15.15</v>
      </c>
      <c r="B990" s="142" t="str">
        <f>ORÇAMENTO!B302</f>
        <v>ED-49219</v>
      </c>
      <c r="C990" s="22" t="str">
        <f>ORÇAMENTO!C302</f>
        <v>CAIXA DE PASSAGEM Nº 3 PADRÃO TELEBRÁS DIM. (40 X 40 X 13,5) CM EM CHAPA DE AÇO GALVANIZADO - EMBUTIR, FECHO DE PLÁSTICO C/ FUNDO DE MADEIRA S/ FUNDO DE CHAPA</v>
      </c>
      <c r="D990" s="21" t="str">
        <f>ORÇAMENTO!D302</f>
        <v>UN</v>
      </c>
      <c r="E990" s="175"/>
      <c r="F990" s="176">
        <f>ORÇAMENTO!E302</f>
        <v>1</v>
      </c>
    </row>
    <row r="991" spans="1:6" ht="15.75">
      <c r="A991" s="174" t="e">
        <f>IF(ORÇAMENTO!#REF!="","",ORÇAMENTO!#REF!)</f>
        <v>#REF!</v>
      </c>
      <c r="B991" s="142" t="e">
        <f>ORÇAMENTO!#REF!</f>
        <v>#REF!</v>
      </c>
      <c r="C991" s="22" t="e">
        <f>ORÇAMENTO!#REF!</f>
        <v>#REF!</v>
      </c>
      <c r="D991" s="21" t="e">
        <f>ORÇAMENTO!#REF!</f>
        <v>#REF!</v>
      </c>
      <c r="E991" s="175"/>
      <c r="F991" s="176" t="e">
        <f>ORÇAMENTO!#REF!</f>
        <v>#REF!</v>
      </c>
    </row>
    <row r="992" spans="1:6" ht="15.75">
      <c r="A992" s="174" t="e">
        <f>IF(ORÇAMENTO!#REF!="","",ORÇAMENTO!#REF!)</f>
        <v>#REF!</v>
      </c>
      <c r="B992" s="142" t="e">
        <f>ORÇAMENTO!#REF!</f>
        <v>#REF!</v>
      </c>
      <c r="C992" s="22" t="e">
        <f>ORÇAMENTO!#REF!</f>
        <v>#REF!</v>
      </c>
      <c r="D992" s="21" t="e">
        <f>ORÇAMENTO!#REF!</f>
        <v>#REF!</v>
      </c>
      <c r="E992" s="175"/>
      <c r="F992" s="176" t="e">
        <f>ORÇAMENTO!#REF!</f>
        <v>#REF!</v>
      </c>
    </row>
    <row r="993" spans="1:6" ht="15.75">
      <c r="A993" s="174" t="e">
        <f>IF(ORÇAMENTO!#REF!="","",ORÇAMENTO!#REF!)</f>
        <v>#REF!</v>
      </c>
      <c r="B993" s="142" t="e">
        <f>ORÇAMENTO!#REF!</f>
        <v>#REF!</v>
      </c>
      <c r="C993" s="22" t="e">
        <f>ORÇAMENTO!#REF!</f>
        <v>#REF!</v>
      </c>
      <c r="D993" s="21" t="e">
        <f>ORÇAMENTO!#REF!</f>
        <v>#REF!</v>
      </c>
      <c r="E993" s="175"/>
      <c r="F993" s="176" t="e">
        <f>ORÇAMENTO!#REF!</f>
        <v>#REF!</v>
      </c>
    </row>
    <row r="994" spans="1:6" ht="15.75">
      <c r="A994" s="174" t="e">
        <f>IF(ORÇAMENTO!#REF!="","",ORÇAMENTO!#REF!)</f>
        <v>#REF!</v>
      </c>
      <c r="B994" s="142" t="e">
        <f>ORÇAMENTO!#REF!</f>
        <v>#REF!</v>
      </c>
      <c r="C994" s="22" t="e">
        <f>ORÇAMENTO!#REF!</f>
        <v>#REF!</v>
      </c>
      <c r="D994" s="21" t="e">
        <f>ORÇAMENTO!#REF!</f>
        <v>#REF!</v>
      </c>
      <c r="E994" s="175"/>
      <c r="F994" s="176" t="e">
        <f>ORÇAMENTO!#REF!</f>
        <v>#REF!</v>
      </c>
    </row>
    <row r="995" spans="1:6" ht="15.75">
      <c r="A995" s="174" t="e">
        <f>IF(ORÇAMENTO!#REF!="","",ORÇAMENTO!#REF!)</f>
        <v>#REF!</v>
      </c>
      <c r="B995" s="142" t="e">
        <f>ORÇAMENTO!#REF!</f>
        <v>#REF!</v>
      </c>
      <c r="C995" s="22" t="e">
        <f>ORÇAMENTO!#REF!</f>
        <v>#REF!</v>
      </c>
      <c r="D995" s="21" t="e">
        <f>ORÇAMENTO!#REF!</f>
        <v>#REF!</v>
      </c>
      <c r="E995" s="175"/>
      <c r="F995" s="176" t="e">
        <f>ORÇAMENTO!#REF!</f>
        <v>#REF!</v>
      </c>
    </row>
    <row r="996" spans="1:6" ht="15.75">
      <c r="A996" s="174" t="e">
        <f>IF(ORÇAMENTO!#REF!="","",ORÇAMENTO!#REF!)</f>
        <v>#REF!</v>
      </c>
      <c r="B996" s="142" t="e">
        <f>ORÇAMENTO!#REF!</f>
        <v>#REF!</v>
      </c>
      <c r="C996" s="22" t="e">
        <f>ORÇAMENTO!#REF!</f>
        <v>#REF!</v>
      </c>
      <c r="D996" s="21" t="e">
        <f>ORÇAMENTO!#REF!</f>
        <v>#REF!</v>
      </c>
      <c r="E996" s="175"/>
      <c r="F996" s="176" t="e">
        <f>ORÇAMENTO!#REF!</f>
        <v>#REF!</v>
      </c>
    </row>
    <row r="997" spans="1:6" ht="15.75">
      <c r="A997" s="174" t="e">
        <f>IF(ORÇAMENTO!#REF!="","",ORÇAMENTO!#REF!)</f>
        <v>#REF!</v>
      </c>
      <c r="B997" s="142" t="e">
        <f>ORÇAMENTO!#REF!</f>
        <v>#REF!</v>
      </c>
      <c r="C997" s="22" t="e">
        <f>ORÇAMENTO!#REF!</f>
        <v>#REF!</v>
      </c>
      <c r="D997" s="21" t="e">
        <f>ORÇAMENTO!#REF!</f>
        <v>#REF!</v>
      </c>
      <c r="E997" s="175"/>
      <c r="F997" s="176" t="e">
        <f>ORÇAMENTO!#REF!</f>
        <v>#REF!</v>
      </c>
    </row>
    <row r="998" spans="1:6" ht="15.75">
      <c r="A998" s="174" t="e">
        <f>IF(ORÇAMENTO!#REF!="","",ORÇAMENTO!#REF!)</f>
        <v>#REF!</v>
      </c>
      <c r="B998" s="142" t="e">
        <f>ORÇAMENTO!#REF!</f>
        <v>#REF!</v>
      </c>
      <c r="C998" s="22" t="e">
        <f>ORÇAMENTO!#REF!</f>
        <v>#REF!</v>
      </c>
      <c r="D998" s="21" t="e">
        <f>ORÇAMENTO!#REF!</f>
        <v>#REF!</v>
      </c>
      <c r="E998" s="175"/>
      <c r="F998" s="176" t="e">
        <f>ORÇAMENTO!#REF!</f>
        <v>#REF!</v>
      </c>
    </row>
    <row r="999" spans="1:6" ht="15.75">
      <c r="A999" s="174" t="e">
        <f>IF(ORÇAMENTO!#REF!="","",ORÇAMENTO!#REF!)</f>
        <v>#REF!</v>
      </c>
      <c r="B999" s="142" t="e">
        <f>ORÇAMENTO!#REF!</f>
        <v>#REF!</v>
      </c>
      <c r="C999" s="22" t="e">
        <f>ORÇAMENTO!#REF!</f>
        <v>#REF!</v>
      </c>
      <c r="D999" s="21" t="e">
        <f>ORÇAMENTO!#REF!</f>
        <v>#REF!</v>
      </c>
      <c r="E999" s="175"/>
      <c r="F999" s="176" t="e">
        <f>ORÇAMENTO!#REF!</f>
        <v>#REF!</v>
      </c>
    </row>
    <row r="1000" spans="1:6" ht="15.75">
      <c r="A1000" s="174" t="e">
        <f>IF(ORÇAMENTO!#REF!="","",ORÇAMENTO!#REF!)</f>
        <v>#REF!</v>
      </c>
      <c r="B1000" s="142" t="e">
        <f>ORÇAMENTO!#REF!</f>
        <v>#REF!</v>
      </c>
      <c r="C1000" s="22" t="e">
        <f>ORÇAMENTO!#REF!</f>
        <v>#REF!</v>
      </c>
      <c r="D1000" s="21" t="e">
        <f>ORÇAMENTO!#REF!</f>
        <v>#REF!</v>
      </c>
      <c r="E1000" s="175"/>
      <c r="F1000" s="176" t="e">
        <f>ORÇAMENTO!#REF!</f>
        <v>#REF!</v>
      </c>
    </row>
    <row r="1001" spans="1:6" ht="15.75">
      <c r="A1001" s="174" t="e">
        <f>IF(ORÇAMENTO!#REF!="","",ORÇAMENTO!#REF!)</f>
        <v>#REF!</v>
      </c>
      <c r="B1001" s="142" t="e">
        <f>ORÇAMENTO!#REF!</f>
        <v>#REF!</v>
      </c>
      <c r="C1001" s="22" t="e">
        <f>ORÇAMENTO!#REF!</f>
        <v>#REF!</v>
      </c>
      <c r="D1001" s="21" t="e">
        <f>ORÇAMENTO!#REF!</f>
        <v>#REF!</v>
      </c>
      <c r="E1001" s="175"/>
      <c r="F1001" s="176" t="e">
        <f>ORÇAMENTO!#REF!</f>
        <v>#REF!</v>
      </c>
    </row>
    <row r="1002" spans="1:6" ht="15.75">
      <c r="A1002" s="174" t="e">
        <f>IF(ORÇAMENTO!#REF!="","",ORÇAMENTO!#REF!)</f>
        <v>#REF!</v>
      </c>
      <c r="B1002" s="142" t="e">
        <f>ORÇAMENTO!#REF!</f>
        <v>#REF!</v>
      </c>
      <c r="C1002" s="22" t="e">
        <f>ORÇAMENTO!#REF!</f>
        <v>#REF!</v>
      </c>
      <c r="D1002" s="21" t="e">
        <f>ORÇAMENTO!#REF!</f>
        <v>#REF!</v>
      </c>
      <c r="E1002" s="175"/>
      <c r="F1002" s="176" t="e">
        <f>ORÇAMENTO!#REF!</f>
        <v>#REF!</v>
      </c>
    </row>
    <row r="1003" spans="1:6" ht="15.75">
      <c r="A1003" s="174" t="e">
        <f>IF(ORÇAMENTO!#REF!="","",ORÇAMENTO!#REF!)</f>
        <v>#REF!</v>
      </c>
      <c r="B1003" s="142" t="e">
        <f>ORÇAMENTO!#REF!</f>
        <v>#REF!</v>
      </c>
      <c r="C1003" s="22" t="e">
        <f>ORÇAMENTO!#REF!</f>
        <v>#REF!</v>
      </c>
      <c r="D1003" s="21" t="e">
        <f>ORÇAMENTO!#REF!</f>
        <v>#REF!</v>
      </c>
      <c r="E1003" s="175"/>
      <c r="F1003" s="176" t="e">
        <f>ORÇAMENTO!#REF!</f>
        <v>#REF!</v>
      </c>
    </row>
    <row r="1004" spans="1:6" ht="15.75">
      <c r="A1004" s="174" t="e">
        <f>IF(ORÇAMENTO!#REF!="","",ORÇAMENTO!#REF!)</f>
        <v>#REF!</v>
      </c>
      <c r="B1004" s="142" t="e">
        <f>ORÇAMENTO!#REF!</f>
        <v>#REF!</v>
      </c>
      <c r="C1004" s="22" t="e">
        <f>ORÇAMENTO!#REF!</f>
        <v>#REF!</v>
      </c>
      <c r="D1004" s="21" t="e">
        <f>ORÇAMENTO!#REF!</f>
        <v>#REF!</v>
      </c>
      <c r="E1004" s="175"/>
      <c r="F1004" s="176" t="e">
        <f>ORÇAMENTO!#REF!</f>
        <v>#REF!</v>
      </c>
    </row>
    <row r="1005" spans="1:6" ht="15.75">
      <c r="A1005" s="174" t="str">
        <f>IF(ORÇAMENTO!A303="","",ORÇAMENTO!A303)</f>
        <v>15.16</v>
      </c>
      <c r="B1005" s="142" t="str">
        <f>ORÇAMENTO!B303</f>
        <v>ED-49056</v>
      </c>
      <c r="C1005" s="22" t="str">
        <f>ORÇAMENTO!C303</f>
        <v>BOTÃO DE CAMPAINHA, 1 TECL</v>
      </c>
      <c r="D1005" s="21" t="str">
        <f>ORÇAMENTO!D303</f>
        <v>UN</v>
      </c>
      <c r="E1005" s="175"/>
      <c r="F1005" s="176">
        <f>ORÇAMENTO!E303</f>
        <v>1</v>
      </c>
    </row>
    <row r="1006" spans="1:6" ht="15.75">
      <c r="A1006" s="174" t="e">
        <f>IF(ORÇAMENTO!#REF!="","",ORÇAMENTO!#REF!)</f>
        <v>#REF!</v>
      </c>
      <c r="B1006" s="142" t="e">
        <f>ORÇAMENTO!#REF!</f>
        <v>#REF!</v>
      </c>
      <c r="C1006" s="22" t="e">
        <f>ORÇAMENTO!#REF!</f>
        <v>#REF!</v>
      </c>
      <c r="D1006" s="21" t="e">
        <f>ORÇAMENTO!#REF!</f>
        <v>#REF!</v>
      </c>
      <c r="E1006" s="175"/>
      <c r="F1006" s="176" t="e">
        <f>ORÇAMENTO!#REF!</f>
        <v>#REF!</v>
      </c>
    </row>
    <row r="1007" spans="1:6" ht="15.75">
      <c r="A1007" s="174" t="e">
        <f>IF(ORÇAMENTO!#REF!="","",ORÇAMENTO!#REF!)</f>
        <v>#REF!</v>
      </c>
      <c r="B1007" s="142" t="e">
        <f>ORÇAMENTO!#REF!</f>
        <v>#REF!</v>
      </c>
      <c r="C1007" s="22" t="e">
        <f>ORÇAMENTO!#REF!</f>
        <v>#REF!</v>
      </c>
      <c r="D1007" s="21" t="e">
        <f>ORÇAMENTO!#REF!</f>
        <v>#REF!</v>
      </c>
      <c r="E1007" s="175"/>
      <c r="F1007" s="176" t="e">
        <f>ORÇAMENTO!#REF!</f>
        <v>#REF!</v>
      </c>
    </row>
    <row r="1008" spans="1:6" ht="15.75">
      <c r="A1008" s="174" t="e">
        <f>IF(ORÇAMENTO!#REF!="","",ORÇAMENTO!#REF!)</f>
        <v>#REF!</v>
      </c>
      <c r="B1008" s="142" t="e">
        <f>ORÇAMENTO!#REF!</f>
        <v>#REF!</v>
      </c>
      <c r="C1008" s="22" t="e">
        <f>ORÇAMENTO!#REF!</f>
        <v>#REF!</v>
      </c>
      <c r="D1008" s="21" t="e">
        <f>ORÇAMENTO!#REF!</f>
        <v>#REF!</v>
      </c>
      <c r="E1008" s="175"/>
      <c r="F1008" s="176" t="e">
        <f>ORÇAMENTO!#REF!</f>
        <v>#REF!</v>
      </c>
    </row>
    <row r="1009" spans="1:6" ht="15.75">
      <c r="A1009" s="174" t="e">
        <f>IF(ORÇAMENTO!#REF!="","",ORÇAMENTO!#REF!)</f>
        <v>#REF!</v>
      </c>
      <c r="B1009" s="142" t="e">
        <f>ORÇAMENTO!#REF!</f>
        <v>#REF!</v>
      </c>
      <c r="C1009" s="22" t="e">
        <f>ORÇAMENTO!#REF!</f>
        <v>#REF!</v>
      </c>
      <c r="D1009" s="21" t="e">
        <f>ORÇAMENTO!#REF!</f>
        <v>#REF!</v>
      </c>
      <c r="E1009" s="175"/>
      <c r="F1009" s="176" t="e">
        <f>ORÇAMENTO!#REF!</f>
        <v>#REF!</v>
      </c>
    </row>
    <row r="1010" spans="1:6" ht="15.75">
      <c r="A1010" s="174" t="e">
        <f>IF(ORÇAMENTO!#REF!="","",ORÇAMENTO!#REF!)</f>
        <v>#REF!</v>
      </c>
      <c r="B1010" s="142" t="e">
        <f>ORÇAMENTO!#REF!</f>
        <v>#REF!</v>
      </c>
      <c r="C1010" s="22" t="e">
        <f>ORÇAMENTO!#REF!</f>
        <v>#REF!</v>
      </c>
      <c r="D1010" s="21" t="e">
        <f>ORÇAMENTO!#REF!</f>
        <v>#REF!</v>
      </c>
      <c r="E1010" s="175"/>
      <c r="F1010" s="176" t="e">
        <f>ORÇAMENTO!#REF!</f>
        <v>#REF!</v>
      </c>
    </row>
    <row r="1011" spans="1:6" ht="15.75">
      <c r="A1011" s="174" t="e">
        <f>IF(ORÇAMENTO!#REF!="","",ORÇAMENTO!#REF!)</f>
        <v>#REF!</v>
      </c>
      <c r="B1011" s="142" t="e">
        <f>ORÇAMENTO!#REF!</f>
        <v>#REF!</v>
      </c>
      <c r="C1011" s="22" t="e">
        <f>ORÇAMENTO!#REF!</f>
        <v>#REF!</v>
      </c>
      <c r="D1011" s="21" t="e">
        <f>ORÇAMENTO!#REF!</f>
        <v>#REF!</v>
      </c>
      <c r="E1011" s="175"/>
      <c r="F1011" s="176" t="e">
        <f>ORÇAMENTO!#REF!</f>
        <v>#REF!</v>
      </c>
    </row>
    <row r="1012" spans="1:6" ht="15.75">
      <c r="A1012" s="174" t="e">
        <f>IF(ORÇAMENTO!#REF!="","",ORÇAMENTO!#REF!)</f>
        <v>#REF!</v>
      </c>
      <c r="B1012" s="142" t="e">
        <f>ORÇAMENTO!#REF!</f>
        <v>#REF!</v>
      </c>
      <c r="C1012" s="22" t="e">
        <f>ORÇAMENTO!#REF!</f>
        <v>#REF!</v>
      </c>
      <c r="D1012" s="21" t="e">
        <f>ORÇAMENTO!#REF!</f>
        <v>#REF!</v>
      </c>
      <c r="E1012" s="175"/>
      <c r="F1012" s="176" t="e">
        <f>ORÇAMENTO!#REF!</f>
        <v>#REF!</v>
      </c>
    </row>
    <row r="1013" spans="1:6" ht="15.75">
      <c r="A1013" s="174" t="e">
        <f>IF(ORÇAMENTO!#REF!="","",ORÇAMENTO!#REF!)</f>
        <v>#REF!</v>
      </c>
      <c r="B1013" s="142" t="e">
        <f>ORÇAMENTO!#REF!</f>
        <v>#REF!</v>
      </c>
      <c r="C1013" s="22" t="e">
        <f>ORÇAMENTO!#REF!</f>
        <v>#REF!</v>
      </c>
      <c r="D1013" s="21" t="e">
        <f>ORÇAMENTO!#REF!</f>
        <v>#REF!</v>
      </c>
      <c r="E1013" s="175"/>
      <c r="F1013" s="176" t="e">
        <f>ORÇAMENTO!#REF!</f>
        <v>#REF!</v>
      </c>
    </row>
    <row r="1014" spans="1:6" ht="94.5">
      <c r="A1014" s="174" t="str">
        <f>IF(ORÇAMENTO!A304="","",ORÇAMENTO!A304)</f>
        <v>15.17</v>
      </c>
      <c r="B1014" s="142" t="str">
        <f>ORÇAMENTO!B304</f>
        <v>ED-15772</v>
      </c>
      <c r="C1014" s="22" t="str">
        <f>ORÇAMENTO!C304</f>
        <v>CONJUNTO DE DOIS (2) INTERRUPTORES PARALELO, CORRENTE 10A, TENSÃO 250V, (10A-250V) E UMA (1) TOMADA PADRÃO, TRÊS (3) POLOS, CORRENTE 10A, TENSÃO 250V, (2P+T/10A-250V), COM PLACA 4"X2" DE TRÊS (3) POSTOS, INCLUSIVE FORNECIMENTO, INSTALAÇÃO, SUPORTE, MÓDULO E PLACA</v>
      </c>
      <c r="D1014" s="21" t="str">
        <f>ORÇAMENTO!D304</f>
        <v>UN</v>
      </c>
      <c r="E1014" s="175"/>
      <c r="F1014" s="176">
        <f>ORÇAMENTO!E304</f>
        <v>1</v>
      </c>
    </row>
    <row r="1015" spans="1:6" ht="15.75">
      <c r="A1015" s="174" t="e">
        <f>IF(ORÇAMENTO!#REF!="","",ORÇAMENTO!#REF!)</f>
        <v>#REF!</v>
      </c>
      <c r="B1015" s="142" t="e">
        <f>ORÇAMENTO!#REF!</f>
        <v>#REF!</v>
      </c>
      <c r="C1015" s="22" t="e">
        <f>ORÇAMENTO!#REF!</f>
        <v>#REF!</v>
      </c>
      <c r="D1015" s="21" t="e">
        <f>ORÇAMENTO!#REF!</f>
        <v>#REF!</v>
      </c>
      <c r="E1015" s="175"/>
      <c r="F1015" s="176" t="e">
        <f>ORÇAMENTO!#REF!</f>
        <v>#REF!</v>
      </c>
    </row>
    <row r="1016" spans="1:6" ht="63">
      <c r="A1016" s="174" t="str">
        <f>IF(ORÇAMENTO!A305="","",ORÇAMENTO!A305)</f>
        <v>15.18</v>
      </c>
      <c r="B1016" s="142" t="str">
        <f>ORÇAMENTO!B305</f>
        <v>ED-15745</v>
      </c>
      <c r="C1016" s="22" t="str">
        <f>ORÇAMENTO!C305</f>
        <v>CONJUNTO DE DOIS (2) INTERRUPTORES PARALELOS, CORRENTE 10A, TENSÃO 250V, (10A-250V), COM PLACA 4"X2" DE DOIS (2) POSTOS, INCLUSIVE FORNECIMENTO, INSTALAÇÃO, SUPORTE, MÓDULO E PLACA</v>
      </c>
      <c r="D1016" s="21" t="str">
        <f>ORÇAMENTO!D305</f>
        <v>UN</v>
      </c>
      <c r="E1016" s="175"/>
      <c r="F1016" s="176">
        <f>ORÇAMENTO!E305</f>
        <v>15</v>
      </c>
    </row>
    <row r="1017" spans="1:6" ht="63">
      <c r="A1017" s="174" t="str">
        <f>IF(ORÇAMENTO!A306="","",ORÇAMENTO!A306)</f>
        <v>15.19</v>
      </c>
      <c r="B1017" s="142" t="str">
        <f>ORÇAMENTO!B306</f>
        <v>ED-15739</v>
      </c>
      <c r="C1017" s="22" t="str">
        <f>ORÇAMENTO!C306</f>
        <v>CONJUNTO DE DOIS (2) INTERRUPTORES SIMPLES, CORRENTE 10A, TENSÃO 250V, (10A-250V), COM PLACA 4"X2" DE DOIS (2) POSTOS, INCLUSIVE FORNECIMENTO, INSTALAÇÃO, SUPORTE, MÓDULO E PLACA</v>
      </c>
      <c r="D1017" s="21" t="str">
        <f>ORÇAMENTO!D306</f>
        <v>UN</v>
      </c>
      <c r="E1017" s="175"/>
      <c r="F1017" s="176">
        <f>ORÇAMENTO!E306</f>
        <v>2</v>
      </c>
    </row>
    <row r="1018" spans="1:6" ht="15.75">
      <c r="A1018" s="174" t="e">
        <f>IF(ORÇAMENTO!#REF!="","",ORÇAMENTO!#REF!)</f>
        <v>#REF!</v>
      </c>
      <c r="B1018" s="142" t="e">
        <f>ORÇAMENTO!#REF!</f>
        <v>#REF!</v>
      </c>
      <c r="C1018" s="22" t="e">
        <f>ORÇAMENTO!#REF!</f>
        <v>#REF!</v>
      </c>
      <c r="D1018" s="21" t="e">
        <f>ORÇAMENTO!#REF!</f>
        <v>#REF!</v>
      </c>
      <c r="E1018" s="175"/>
      <c r="F1018" s="176" t="e">
        <f>ORÇAMENTO!#REF!</f>
        <v>#REF!</v>
      </c>
    </row>
    <row r="1019" spans="1:6" ht="15.75">
      <c r="A1019" s="174" t="e">
        <f>IF(ORÇAMENTO!#REF!="","",ORÇAMENTO!#REF!)</f>
        <v>#REF!</v>
      </c>
      <c r="B1019" s="142" t="e">
        <f>ORÇAMENTO!#REF!</f>
        <v>#REF!</v>
      </c>
      <c r="C1019" s="22" t="e">
        <f>ORÇAMENTO!#REF!</f>
        <v>#REF!</v>
      </c>
      <c r="D1019" s="21" t="e">
        <f>ORÇAMENTO!#REF!</f>
        <v>#REF!</v>
      </c>
      <c r="E1019" s="175"/>
      <c r="F1019" s="176" t="e">
        <f>ORÇAMENTO!#REF!</f>
        <v>#REF!</v>
      </c>
    </row>
    <row r="1020" spans="1:6" ht="15.75">
      <c r="A1020" s="174" t="e">
        <f>IF(ORÇAMENTO!#REF!="","",ORÇAMENTO!#REF!)</f>
        <v>#REF!</v>
      </c>
      <c r="B1020" s="142" t="e">
        <f>ORÇAMENTO!#REF!</f>
        <v>#REF!</v>
      </c>
      <c r="C1020" s="22" t="e">
        <f>ORÇAMENTO!#REF!</f>
        <v>#REF!</v>
      </c>
      <c r="D1020" s="21" t="e">
        <f>ORÇAMENTO!#REF!</f>
        <v>#REF!</v>
      </c>
      <c r="E1020" s="175"/>
      <c r="F1020" s="176" t="e">
        <f>ORÇAMENTO!#REF!</f>
        <v>#REF!</v>
      </c>
    </row>
    <row r="1021" spans="1:6" ht="78.75">
      <c r="A1021" s="174" t="str">
        <f>IF(ORÇAMENTO!A307="","",ORÇAMENTO!A307)</f>
        <v>15.20</v>
      </c>
      <c r="B1021" s="142" t="str">
        <f>ORÇAMENTO!B307</f>
        <v>ED-15771</v>
      </c>
      <c r="C1021" s="22" t="str">
        <f>ORÇAMENTO!C307</f>
        <v>CONJUNTO DE DOIS (2) INTERRUPTORES SIMPLES, CORRENTE 10A, TENSÃO 250V, (10A-250V) E UMA (1) TOMADA PADRÃO, TRÊS (3) POLOS, CORRENTE 10A, TENSÃO 250V, (2P+T/10A-250V), COM PLACA 4"X2" DE TRÊS (3) POSTOS, INCLUSIVE FORNECIMENTO, INSTALAÇÃO, SUPORTE, MÓDULO E PLACA</v>
      </c>
      <c r="D1021" s="21" t="str">
        <f>ORÇAMENTO!D307</f>
        <v>UN</v>
      </c>
      <c r="E1021" s="175"/>
      <c r="F1021" s="176">
        <f>ORÇAMENTO!E307</f>
        <v>3</v>
      </c>
    </row>
    <row r="1022" spans="1:6" ht="15.75">
      <c r="A1022" s="174" t="e">
        <f>IF(ORÇAMENTO!#REF!="","",ORÇAMENTO!#REF!)</f>
        <v>#REF!</v>
      </c>
      <c r="B1022" s="142" t="e">
        <f>ORÇAMENTO!#REF!</f>
        <v>#REF!</v>
      </c>
      <c r="C1022" s="22" t="e">
        <f>ORÇAMENTO!#REF!</f>
        <v>#REF!</v>
      </c>
      <c r="D1022" s="21" t="e">
        <f>ORÇAMENTO!#REF!</f>
        <v>#REF!</v>
      </c>
      <c r="E1022" s="175"/>
      <c r="F1022" s="176" t="e">
        <f>ORÇAMENTO!#REF!</f>
        <v>#REF!</v>
      </c>
    </row>
    <row r="1023" spans="1:6" ht="15.75">
      <c r="A1023" s="174" t="e">
        <f>IF(ORÇAMENTO!#REF!="","",ORÇAMENTO!#REF!)</f>
        <v>#REF!</v>
      </c>
      <c r="B1023" s="142" t="e">
        <f>ORÇAMENTO!#REF!</f>
        <v>#REF!</v>
      </c>
      <c r="C1023" s="22" t="e">
        <f>ORÇAMENTO!#REF!</f>
        <v>#REF!</v>
      </c>
      <c r="D1023" s="21" t="e">
        <f>ORÇAMENTO!#REF!</f>
        <v>#REF!</v>
      </c>
      <c r="E1023" s="175"/>
      <c r="F1023" s="176" t="e">
        <f>ORÇAMENTO!#REF!</f>
        <v>#REF!</v>
      </c>
    </row>
    <row r="1024" spans="1:6" ht="63">
      <c r="A1024" s="174" t="str">
        <f>IF(ORÇAMENTO!A308="","",ORÇAMENTO!A308)</f>
        <v>15.21</v>
      </c>
      <c r="B1024" s="142" t="str">
        <f>ORÇAMENTO!B308</f>
        <v>ED-15755</v>
      </c>
      <c r="C1024" s="22" t="str">
        <f>ORÇAMENTO!C308</f>
        <v>CONJUNTO DE DUAS (2) TOMADAS PADRÃO, TRÊS (3) POLOS, CORRENTE 10A, TENSÃO 250V, (2P+T/10A-250V), COM PLACA 4"X2" DE DOIS (2) POSTOS, INCLUSIVE FORNECIMENTO, INSTALAÇÃO, SUPORTE, MÓDULO E PLACA</v>
      </c>
      <c r="D1024" s="21" t="str">
        <f>ORÇAMENTO!D308</f>
        <v>UN</v>
      </c>
      <c r="E1024" s="175"/>
      <c r="F1024" s="176">
        <f>ORÇAMENTO!E308</f>
        <v>6</v>
      </c>
    </row>
    <row r="1025" spans="1:6" ht="15.75">
      <c r="A1025" s="174" t="e">
        <f>IF(ORÇAMENTO!#REF!="","",ORÇAMENTO!#REF!)</f>
        <v>#REF!</v>
      </c>
      <c r="B1025" s="142" t="e">
        <f>ORÇAMENTO!#REF!</f>
        <v>#REF!</v>
      </c>
      <c r="C1025" s="22" t="e">
        <f>ORÇAMENTO!#REF!</f>
        <v>#REF!</v>
      </c>
      <c r="D1025" s="21" t="e">
        <f>ORÇAMENTO!#REF!</f>
        <v>#REF!</v>
      </c>
      <c r="E1025" s="175"/>
      <c r="F1025" s="176" t="e">
        <f>ORÇAMENTO!#REF!</f>
        <v>#REF!</v>
      </c>
    </row>
    <row r="1026" spans="1:6" ht="63">
      <c r="A1026" s="174" t="str">
        <f>IF(ORÇAMENTO!A309="","",ORÇAMENTO!A309)</f>
        <v>15.22</v>
      </c>
      <c r="B1026" s="142" t="str">
        <f>ORÇAMENTO!B309</f>
        <v>ED-15756</v>
      </c>
      <c r="C1026" s="22" t="str">
        <f>ORÇAMENTO!C309</f>
        <v>CONJUNTO DE DUAS (2) TOMADAS PADRÃO, TRÊS (3) POLOS, CORRENTE 20A, TENSÃO 250V, (2P+T/20A-250V), COM PLACA 4"X2" DE DOIS (2) POSTOS, INCLUSIVE FORNECIMENTO, INSTALAÇÃO, SUPORTE, MÓDULO E PLACA</v>
      </c>
      <c r="D1026" s="21" t="str">
        <f>ORÇAMENTO!D309</f>
        <v>UN</v>
      </c>
      <c r="E1026" s="175"/>
      <c r="F1026" s="176">
        <f>ORÇAMENTO!E309</f>
        <v>8</v>
      </c>
    </row>
    <row r="1027" spans="1:6" ht="15.75">
      <c r="A1027" s="174" t="e">
        <f>IF(ORÇAMENTO!#REF!="","",ORÇAMENTO!#REF!)</f>
        <v>#REF!</v>
      </c>
      <c r="B1027" s="142" t="e">
        <f>ORÇAMENTO!#REF!</f>
        <v>#REF!</v>
      </c>
      <c r="C1027" s="22" t="e">
        <f>ORÇAMENTO!#REF!</f>
        <v>#REF!</v>
      </c>
      <c r="D1027" s="21" t="e">
        <f>ORÇAMENTO!#REF!</f>
        <v>#REF!</v>
      </c>
      <c r="E1027" s="175"/>
      <c r="F1027" s="176" t="e">
        <f>ORÇAMENTO!#REF!</f>
        <v>#REF!</v>
      </c>
    </row>
    <row r="1028" spans="1:6" ht="15.75">
      <c r="A1028" s="174" t="e">
        <f>IF(ORÇAMENTO!#REF!="","",ORÇAMENTO!#REF!)</f>
        <v>#REF!</v>
      </c>
      <c r="B1028" s="142" t="e">
        <f>ORÇAMENTO!#REF!</f>
        <v>#REF!</v>
      </c>
      <c r="C1028" s="22" t="e">
        <f>ORÇAMENTO!#REF!</f>
        <v>#REF!</v>
      </c>
      <c r="D1028" s="21" t="e">
        <f>ORÇAMENTO!#REF!</f>
        <v>#REF!</v>
      </c>
      <c r="E1028" s="175"/>
      <c r="F1028" s="176" t="e">
        <f>ORÇAMENTO!#REF!</f>
        <v>#REF!</v>
      </c>
    </row>
    <row r="1029" spans="1:6" ht="15.75">
      <c r="A1029" s="174" t="e">
        <f>IF(ORÇAMENTO!#REF!="","",ORÇAMENTO!#REF!)</f>
        <v>#REF!</v>
      </c>
      <c r="B1029" s="142" t="e">
        <f>ORÇAMENTO!#REF!</f>
        <v>#REF!</v>
      </c>
      <c r="C1029" s="22" t="e">
        <f>ORÇAMENTO!#REF!</f>
        <v>#REF!</v>
      </c>
      <c r="D1029" s="21" t="e">
        <f>ORÇAMENTO!#REF!</f>
        <v>#REF!</v>
      </c>
      <c r="E1029" s="175"/>
      <c r="F1029" s="176" t="e">
        <f>ORÇAMENTO!#REF!</f>
        <v>#REF!</v>
      </c>
    </row>
    <row r="1030" spans="1:6" ht="15.75">
      <c r="A1030" s="174" t="e">
        <f>IF(ORÇAMENTO!#REF!="","",ORÇAMENTO!#REF!)</f>
        <v>#REF!</v>
      </c>
      <c r="B1030" s="142" t="e">
        <f>ORÇAMENTO!#REF!</f>
        <v>#REF!</v>
      </c>
      <c r="C1030" s="22" t="e">
        <f>ORÇAMENTO!#REF!</f>
        <v>#REF!</v>
      </c>
      <c r="D1030" s="21" t="e">
        <f>ORÇAMENTO!#REF!</f>
        <v>#REF!</v>
      </c>
      <c r="E1030" s="175"/>
      <c r="F1030" s="176" t="e">
        <f>ORÇAMENTO!#REF!</f>
        <v>#REF!</v>
      </c>
    </row>
    <row r="1031" spans="1:6" ht="15.75">
      <c r="A1031" s="174" t="e">
        <f>IF(ORÇAMENTO!#REF!="","",ORÇAMENTO!#REF!)</f>
        <v>#REF!</v>
      </c>
      <c r="B1031" s="142" t="e">
        <f>ORÇAMENTO!#REF!</f>
        <v>#REF!</v>
      </c>
      <c r="C1031" s="22" t="e">
        <f>ORÇAMENTO!#REF!</f>
        <v>#REF!</v>
      </c>
      <c r="D1031" s="21" t="e">
        <f>ORÇAMENTO!#REF!</f>
        <v>#REF!</v>
      </c>
      <c r="E1031" s="175"/>
      <c r="F1031" s="176" t="e">
        <f>ORÇAMENTO!#REF!</f>
        <v>#REF!</v>
      </c>
    </row>
    <row r="1032" spans="1:6" ht="15.75">
      <c r="A1032" s="174" t="e">
        <f>IF(ORÇAMENTO!#REF!="","",ORÇAMENTO!#REF!)</f>
        <v>#REF!</v>
      </c>
      <c r="B1032" s="142" t="e">
        <f>ORÇAMENTO!#REF!</f>
        <v>#REF!</v>
      </c>
      <c r="C1032" s="22" t="e">
        <f>ORÇAMENTO!#REF!</f>
        <v>#REF!</v>
      </c>
      <c r="D1032" s="21" t="e">
        <f>ORÇAMENTO!#REF!</f>
        <v>#REF!</v>
      </c>
      <c r="E1032" s="175"/>
      <c r="F1032" s="176" t="e">
        <f>ORÇAMENTO!#REF!</f>
        <v>#REF!</v>
      </c>
    </row>
    <row r="1033" spans="1:6" ht="15.75">
      <c r="A1033" s="174" t="e">
        <f>IF(ORÇAMENTO!#REF!="","",ORÇAMENTO!#REF!)</f>
        <v>#REF!</v>
      </c>
      <c r="B1033" s="142" t="e">
        <f>ORÇAMENTO!#REF!</f>
        <v>#REF!</v>
      </c>
      <c r="C1033" s="22" t="e">
        <f>ORÇAMENTO!#REF!</f>
        <v>#REF!</v>
      </c>
      <c r="D1033" s="21" t="e">
        <f>ORÇAMENTO!#REF!</f>
        <v>#REF!</v>
      </c>
      <c r="E1033" s="175"/>
      <c r="F1033" s="176" t="e">
        <f>ORÇAMENTO!#REF!</f>
        <v>#REF!</v>
      </c>
    </row>
    <row r="1034" spans="1:6" ht="15.75">
      <c r="A1034" s="174" t="e">
        <f>IF(ORÇAMENTO!#REF!="","",ORÇAMENTO!#REF!)</f>
        <v>#REF!</v>
      </c>
      <c r="B1034" s="142" t="e">
        <f>ORÇAMENTO!#REF!</f>
        <v>#REF!</v>
      </c>
      <c r="C1034" s="22" t="e">
        <f>ORÇAMENTO!#REF!</f>
        <v>#REF!</v>
      </c>
      <c r="D1034" s="21" t="e">
        <f>ORÇAMENTO!#REF!</f>
        <v>#REF!</v>
      </c>
      <c r="E1034" s="175"/>
      <c r="F1034" s="176" t="e">
        <f>ORÇAMENTO!#REF!</f>
        <v>#REF!</v>
      </c>
    </row>
    <row r="1035" spans="1:6" ht="63">
      <c r="A1035" s="174" t="str">
        <f>IF(ORÇAMENTO!A310="","",ORÇAMENTO!A310)</f>
        <v>15.23</v>
      </c>
      <c r="B1035" s="142" t="str">
        <f>ORÇAMENTO!B310</f>
        <v>ED-15741</v>
      </c>
      <c r="C1035" s="22" t="str">
        <f>ORÇAMENTO!C310</f>
        <v>CONJUNTO DE TRÊS (3) INTERRUPTORES SIMPLES, CORRENTE 10A, TENSÃO 250V, (10A-250V), COM PLACA 4"X2" DE TRÊS (3) POSTOS, INCLUSIVE FORNECIMENTO, INSTALAÇÃO, SUPORTE, MÓDULO E PLACA</v>
      </c>
      <c r="D1035" s="21" t="str">
        <f>ORÇAMENTO!D310</f>
        <v>UN</v>
      </c>
      <c r="E1035" s="175"/>
      <c r="F1035" s="176">
        <f>ORÇAMENTO!E310</f>
        <v>3</v>
      </c>
    </row>
    <row r="1036" spans="1:6" ht="15.75">
      <c r="A1036" s="174" t="e">
        <f>IF(ORÇAMENTO!#REF!="","",ORÇAMENTO!#REF!)</f>
        <v>#REF!</v>
      </c>
      <c r="B1036" s="142" t="e">
        <f>ORÇAMENTO!#REF!</f>
        <v>#REF!</v>
      </c>
      <c r="C1036" s="22" t="e">
        <f>ORÇAMENTO!#REF!</f>
        <v>#REF!</v>
      </c>
      <c r="D1036" s="21" t="e">
        <f>ORÇAMENTO!#REF!</f>
        <v>#REF!</v>
      </c>
      <c r="E1036" s="175"/>
      <c r="F1036" s="176" t="e">
        <f>ORÇAMENTO!#REF!</f>
        <v>#REF!</v>
      </c>
    </row>
    <row r="1037" spans="1:6" ht="15.75">
      <c r="A1037" s="174" t="e">
        <f>IF(ORÇAMENTO!#REF!="","",ORÇAMENTO!#REF!)</f>
        <v>#REF!</v>
      </c>
      <c r="B1037" s="142" t="e">
        <f>ORÇAMENTO!#REF!</f>
        <v>#REF!</v>
      </c>
      <c r="C1037" s="22" t="e">
        <f>ORÇAMENTO!#REF!</f>
        <v>#REF!</v>
      </c>
      <c r="D1037" s="21" t="e">
        <f>ORÇAMENTO!#REF!</f>
        <v>#REF!</v>
      </c>
      <c r="E1037" s="175"/>
      <c r="F1037" s="176" t="e">
        <f>ORÇAMENTO!#REF!</f>
        <v>#REF!</v>
      </c>
    </row>
    <row r="1038" spans="1:6" ht="15.75">
      <c r="A1038" s="174" t="e">
        <f>IF(ORÇAMENTO!#REF!="","",ORÇAMENTO!#REF!)</f>
        <v>#REF!</v>
      </c>
      <c r="B1038" s="142" t="e">
        <f>ORÇAMENTO!#REF!</f>
        <v>#REF!</v>
      </c>
      <c r="C1038" s="22" t="e">
        <f>ORÇAMENTO!#REF!</f>
        <v>#REF!</v>
      </c>
      <c r="D1038" s="21" t="e">
        <f>ORÇAMENTO!#REF!</f>
        <v>#REF!</v>
      </c>
      <c r="E1038" s="175"/>
      <c r="F1038" s="176" t="e">
        <f>ORÇAMENTO!#REF!</f>
        <v>#REF!</v>
      </c>
    </row>
    <row r="1039" spans="1:6" ht="94.5">
      <c r="A1039" s="174" t="str">
        <f>IF(ORÇAMENTO!A311="","",ORÇAMENTO!A311)</f>
        <v>15.24</v>
      </c>
      <c r="B1039" s="142" t="str">
        <f>ORÇAMENTO!B311</f>
        <v>ED-15770</v>
      </c>
      <c r="C1039" s="22" t="str">
        <f>ORÇAMENTO!C311</f>
        <v>CONJUNTO DE UM (1) INTERRUPTOR BIPOLAR SIMPLES, CORRENTE 10A, TENSÃO 250V, (10A-250V) E UMA (1) TOMADA PADRÃO, TRÊS (3) POLOS, CORRENTE 20A, TENSÃO 250V, (2P+T/20A-250V), COM PLACA 4"X2" DE DOIS (2) POSTOS, INCLUSIVE FORNECIMENTO, INSTALAÇÃO, SUPORTE, MÓDULO E PLACA</v>
      </c>
      <c r="D1039" s="21" t="str">
        <f>ORÇAMENTO!D311</f>
        <v>UN</v>
      </c>
      <c r="E1039" s="175"/>
      <c r="F1039" s="176">
        <f>ORÇAMENTO!E311</f>
        <v>16</v>
      </c>
    </row>
    <row r="1040" spans="1:6" ht="15.75">
      <c r="A1040" s="174" t="e">
        <f>IF(ORÇAMENTO!#REF!="","",ORÇAMENTO!#REF!)</f>
        <v>#REF!</v>
      </c>
      <c r="B1040" s="142" t="e">
        <f>ORÇAMENTO!#REF!</f>
        <v>#REF!</v>
      </c>
      <c r="C1040" s="22" t="e">
        <f>ORÇAMENTO!#REF!</f>
        <v>#REF!</v>
      </c>
      <c r="D1040" s="21" t="e">
        <f>ORÇAMENTO!#REF!</f>
        <v>#REF!</v>
      </c>
      <c r="E1040" s="175"/>
      <c r="F1040" s="176" t="e">
        <f>ORÇAMENTO!#REF!</f>
        <v>#REF!</v>
      </c>
    </row>
    <row r="1041" spans="1:6" ht="63">
      <c r="A1041" s="174" t="str">
        <f>IF(ORÇAMENTO!A312="","",ORÇAMENTO!A312)</f>
        <v>15.25</v>
      </c>
      <c r="B1041" s="142" t="str">
        <f>ORÇAMENTO!B312</f>
        <v>ED-15736</v>
      </c>
      <c r="C1041" s="22" t="str">
        <f>ORÇAMENTO!C312</f>
        <v>CONJUNTO DE UM (1) INTERRUPTOR PARALELO, CORRENTE 10A, TENSÃO 250V, (10A-250V), COM PLACA 4"X2" DE UM (1) POSTO, INCLUSIVE FORNECIMENTO, INSTALAÇÃO, SUPORTE, MÓDULO E PLACA</v>
      </c>
      <c r="D1041" s="21" t="str">
        <f>ORÇAMENTO!D312</f>
        <v>UN</v>
      </c>
      <c r="E1041" s="175"/>
      <c r="F1041" s="176">
        <f>ORÇAMENTO!E312</f>
        <v>8</v>
      </c>
    </row>
    <row r="1042" spans="1:6" ht="78.75">
      <c r="A1042" s="174" t="str">
        <f>IF(ORÇAMENTO!A313="","",ORÇAMENTO!A313)</f>
        <v>15.26</v>
      </c>
      <c r="B1042" s="142" t="str">
        <f>ORÇAMENTO!B313</f>
        <v>ED-15766</v>
      </c>
      <c r="C1042" s="22" t="str">
        <f>ORÇAMENTO!C313</f>
        <v>CONJUNTO DE UM (1) INTERRUPTOR PARALELO, CORRENTE 10A, TENSÃO 250V, (10A-250V) E UMA (1) TOMADA PADRÃO, TRÊS (3) POLOS, CORRENTE 10A, TENSÃO 250V, (2P+T/10A-250V), COM PLACA 4"X2" DE DOIS (2) POSTOS, INCLUSIVE FORNECIMENTO, INSTALAÇÃO, SUPORTE, MÓDULO E PLACA</v>
      </c>
      <c r="D1042" s="21" t="str">
        <f>ORÇAMENTO!D313</f>
        <v>UN</v>
      </c>
      <c r="E1042" s="175"/>
      <c r="F1042" s="176">
        <f>ORÇAMENTO!E313</f>
        <v>2</v>
      </c>
    </row>
    <row r="1043" spans="1:6" ht="15.75">
      <c r="A1043" s="174" t="e">
        <f>IF(ORÇAMENTO!#REF!="","",ORÇAMENTO!#REF!)</f>
        <v>#REF!</v>
      </c>
      <c r="B1043" s="142" t="e">
        <f>ORÇAMENTO!#REF!</f>
        <v>#REF!</v>
      </c>
      <c r="C1043" s="22" t="e">
        <f>ORÇAMENTO!#REF!</f>
        <v>#REF!</v>
      </c>
      <c r="D1043" s="21" t="e">
        <f>ORÇAMENTO!#REF!</f>
        <v>#REF!</v>
      </c>
      <c r="E1043" s="175"/>
      <c r="F1043" s="176" t="e">
        <f>ORÇAMENTO!#REF!</f>
        <v>#REF!</v>
      </c>
    </row>
    <row r="1044" spans="1:6" ht="15.75">
      <c r="A1044" s="174" t="e">
        <f>IF(ORÇAMENTO!#REF!="","",ORÇAMENTO!#REF!)</f>
        <v>#REF!</v>
      </c>
      <c r="B1044" s="142" t="e">
        <f>ORÇAMENTO!#REF!</f>
        <v>#REF!</v>
      </c>
      <c r="C1044" s="22" t="e">
        <f>ORÇAMENTO!#REF!</f>
        <v>#REF!</v>
      </c>
      <c r="D1044" s="21" t="e">
        <f>ORÇAMENTO!#REF!</f>
        <v>#REF!</v>
      </c>
      <c r="E1044" s="175"/>
      <c r="F1044" s="176" t="e">
        <f>ORÇAMENTO!#REF!</f>
        <v>#REF!</v>
      </c>
    </row>
    <row r="1045" spans="1:6" ht="63">
      <c r="A1045" s="174" t="str">
        <f>IF(ORÇAMENTO!A314="","",ORÇAMENTO!A314)</f>
        <v>15.27</v>
      </c>
      <c r="B1045" s="142" t="str">
        <f>ORÇAMENTO!B314</f>
        <v>ED-15733</v>
      </c>
      <c r="C1045" s="22" t="str">
        <f>ORÇAMENTO!C314</f>
        <v>CONJUNTO DE UM (1) INTERRUPTOR SIMPLES, CORRENTE 10A, TENSÃO 250V, (10A-250V), COM PLACA 4"X2" DE UM (1) POSTO, INCLUSIVE FORNECIMENTO, INSTALAÇÃO, SUPORTE, MÓDULO E PLACA</v>
      </c>
      <c r="D1045" s="21" t="str">
        <f>ORÇAMENTO!D314</f>
        <v>UN</v>
      </c>
      <c r="E1045" s="175"/>
      <c r="F1045" s="176">
        <f>ORÇAMENTO!E314</f>
        <v>8</v>
      </c>
    </row>
    <row r="1046" spans="1:6" ht="78.75">
      <c r="A1046" s="174" t="str">
        <f>IF(ORÇAMENTO!A315="","",ORÇAMENTO!A315)</f>
        <v>15.28</v>
      </c>
      <c r="B1046" s="142" t="str">
        <f>ORÇAMENTO!B315</f>
        <v>ED-15743</v>
      </c>
      <c r="C1046" s="22" t="str">
        <f>ORÇAMENTO!C315</f>
        <v>CONJUNTO DE UM (1) INTERRUPTOR SIMPLES, CORRENTE 10A, TENSÃO 250V, (10A-250V) E UM (1) INTERRUPTOR PARALELO, CORRENTE 10A, TENSÃO 250V, (10A-250V), COM PLACA 4"X2" DE DOIS (2) POSTOS, INCLUSIVE FORNECIMENTO, INSTALAÇÃO, SUPORTE, MÓDULO E PLACA</v>
      </c>
      <c r="D1046" s="21" t="str">
        <f>ORÇAMENTO!D315</f>
        <v>UN</v>
      </c>
      <c r="E1046" s="175"/>
      <c r="F1046" s="176">
        <f>ORÇAMENTO!E315</f>
        <v>1</v>
      </c>
    </row>
    <row r="1047" spans="1:6" ht="15.75">
      <c r="A1047" s="174" t="e">
        <f>IF(ORÇAMENTO!#REF!="","",ORÇAMENTO!#REF!)</f>
        <v>#REF!</v>
      </c>
      <c r="B1047" s="142" t="e">
        <f>ORÇAMENTO!#REF!</f>
        <v>#REF!</v>
      </c>
      <c r="C1047" s="22" t="e">
        <f>ORÇAMENTO!#REF!</f>
        <v>#REF!</v>
      </c>
      <c r="D1047" s="21" t="e">
        <f>ORÇAMENTO!#REF!</f>
        <v>#REF!</v>
      </c>
      <c r="E1047" s="175"/>
      <c r="F1047" s="176" t="e">
        <f>ORÇAMENTO!#REF!</f>
        <v>#REF!</v>
      </c>
    </row>
    <row r="1048" spans="1:6" ht="15.75">
      <c r="A1048" s="174" t="e">
        <f>IF(ORÇAMENTO!#REF!="","",ORÇAMENTO!#REF!)</f>
        <v>#REF!</v>
      </c>
      <c r="B1048" s="142" t="e">
        <f>ORÇAMENTO!#REF!</f>
        <v>#REF!</v>
      </c>
      <c r="C1048" s="22" t="e">
        <f>ORÇAMENTO!#REF!</f>
        <v>#REF!</v>
      </c>
      <c r="D1048" s="21" t="e">
        <f>ORÇAMENTO!#REF!</f>
        <v>#REF!</v>
      </c>
      <c r="E1048" s="175"/>
      <c r="F1048" s="176" t="e">
        <f>ORÇAMENTO!#REF!</f>
        <v>#REF!</v>
      </c>
    </row>
    <row r="1049" spans="1:6" ht="15.75">
      <c r="A1049" s="174" t="e">
        <f>IF(ORÇAMENTO!#REF!="","",ORÇAMENTO!#REF!)</f>
        <v>#REF!</v>
      </c>
      <c r="B1049" s="142" t="e">
        <f>ORÇAMENTO!#REF!</f>
        <v>#REF!</v>
      </c>
      <c r="C1049" s="22" t="e">
        <f>ORÇAMENTO!#REF!</f>
        <v>#REF!</v>
      </c>
      <c r="D1049" s="21" t="e">
        <f>ORÇAMENTO!#REF!</f>
        <v>#REF!</v>
      </c>
      <c r="E1049" s="175"/>
      <c r="F1049" s="176" t="e">
        <f>ORÇAMENTO!#REF!</f>
        <v>#REF!</v>
      </c>
    </row>
    <row r="1050" spans="1:6" ht="15.75">
      <c r="A1050" s="174" t="e">
        <f>IF(ORÇAMENTO!#REF!="","",ORÇAMENTO!#REF!)</f>
        <v>#REF!</v>
      </c>
      <c r="B1050" s="142" t="e">
        <f>ORÇAMENTO!#REF!</f>
        <v>#REF!</v>
      </c>
      <c r="C1050" s="22" t="e">
        <f>ORÇAMENTO!#REF!</f>
        <v>#REF!</v>
      </c>
      <c r="D1050" s="21" t="e">
        <f>ORÇAMENTO!#REF!</f>
        <v>#REF!</v>
      </c>
      <c r="E1050" s="175"/>
      <c r="F1050" s="176" t="e">
        <f>ORÇAMENTO!#REF!</f>
        <v>#REF!</v>
      </c>
    </row>
    <row r="1051" spans="1:6" ht="15.75">
      <c r="A1051" s="174" t="e">
        <f>IF(ORÇAMENTO!#REF!="","",ORÇAMENTO!#REF!)</f>
        <v>#REF!</v>
      </c>
      <c r="B1051" s="142" t="e">
        <f>ORÇAMENTO!#REF!</f>
        <v>#REF!</v>
      </c>
      <c r="C1051" s="22" t="e">
        <f>ORÇAMENTO!#REF!</f>
        <v>#REF!</v>
      </c>
      <c r="D1051" s="21" t="e">
        <f>ORÇAMENTO!#REF!</f>
        <v>#REF!</v>
      </c>
      <c r="E1051" s="175"/>
      <c r="F1051" s="176" t="e">
        <f>ORÇAMENTO!#REF!</f>
        <v>#REF!</v>
      </c>
    </row>
    <row r="1052" spans="1:6" ht="15.75">
      <c r="A1052" s="174" t="e">
        <f>IF(ORÇAMENTO!#REF!="","",ORÇAMENTO!#REF!)</f>
        <v>#REF!</v>
      </c>
      <c r="B1052" s="142" t="e">
        <f>ORÇAMENTO!#REF!</f>
        <v>#REF!</v>
      </c>
      <c r="C1052" s="22" t="e">
        <f>ORÇAMENTO!#REF!</f>
        <v>#REF!</v>
      </c>
      <c r="D1052" s="21" t="e">
        <f>ORÇAMENTO!#REF!</f>
        <v>#REF!</v>
      </c>
      <c r="E1052" s="175"/>
      <c r="F1052" s="176" t="e">
        <f>ORÇAMENTO!#REF!</f>
        <v>#REF!</v>
      </c>
    </row>
    <row r="1053" spans="1:6" ht="47.25">
      <c r="A1053" s="174" t="str">
        <f>IF(ORÇAMENTO!A316="","",ORÇAMENTO!A316)</f>
        <v>15.29</v>
      </c>
      <c r="B1053" s="142" t="str">
        <f>ORÇAMENTO!B316</f>
        <v>ED-15763</v>
      </c>
      <c r="C1053" s="22" t="str">
        <f>ORÇAMENTO!C316</f>
        <v>CONJUNTO DE UM (1) MÓDULO COM FURO PARA SAÍDA DE FIO Ø10MM, COM PLACA 4"X2" DE UM (1) POSTO, INCLUSIVE FORNECIMENTO, INSTALAÇÃO, SUPORTE, MÓDULO E PLACA</v>
      </c>
      <c r="D1053" s="21" t="str">
        <f>ORÇAMENTO!D316</f>
        <v>UN</v>
      </c>
      <c r="E1053" s="175"/>
      <c r="F1053" s="176">
        <f>ORÇAMENTO!E316</f>
        <v>17</v>
      </c>
    </row>
    <row r="1054" spans="1:6" ht="15.75">
      <c r="A1054" s="174" t="e">
        <f>IF(ORÇAMENTO!#REF!="","",ORÇAMENTO!#REF!)</f>
        <v>#REF!</v>
      </c>
      <c r="B1054" s="142" t="e">
        <f>ORÇAMENTO!#REF!</f>
        <v>#REF!</v>
      </c>
      <c r="C1054" s="22" t="e">
        <f>ORÇAMENTO!#REF!</f>
        <v>#REF!</v>
      </c>
      <c r="D1054" s="21" t="e">
        <f>ORÇAMENTO!#REF!</f>
        <v>#REF!</v>
      </c>
      <c r="E1054" s="175"/>
      <c r="F1054" s="176" t="e">
        <f>ORÇAMENTO!#REF!</f>
        <v>#REF!</v>
      </c>
    </row>
    <row r="1055" spans="1:6" ht="15.75">
      <c r="A1055" s="174" t="e">
        <f>IF(ORÇAMENTO!#REF!="","",ORÇAMENTO!#REF!)</f>
        <v>#REF!</v>
      </c>
      <c r="B1055" s="142" t="e">
        <f>ORÇAMENTO!#REF!</f>
        <v>#REF!</v>
      </c>
      <c r="C1055" s="22" t="e">
        <f>ORÇAMENTO!#REF!</f>
        <v>#REF!</v>
      </c>
      <c r="D1055" s="21" t="e">
        <f>ORÇAMENTO!#REF!</f>
        <v>#REF!</v>
      </c>
      <c r="E1055" s="175"/>
      <c r="F1055" s="176" t="e">
        <f>ORÇAMENTO!#REF!</f>
        <v>#REF!</v>
      </c>
    </row>
    <row r="1056" spans="1:6" ht="47.25">
      <c r="A1056" s="174" t="str">
        <f>IF(ORÇAMENTO!A317="","",ORÇAMENTO!A317)</f>
        <v>15.30</v>
      </c>
      <c r="B1056" s="142" t="str">
        <f>ORÇAMENTO!B317</f>
        <v>ED-15753</v>
      </c>
      <c r="C1056" s="22" t="str">
        <f>ORÇAMENTO!C317</f>
        <v>CONJUNTO DE UMA (1) TOMADA DE ANTENA (CONECTOR COAXIAL), COM PLACA 4"X2" DE UM (1) POSTO, INCLUSIVE FORNECIMENTO, INSTALAÇÃO, SUPORTE, MÓDULO E PLACA</v>
      </c>
      <c r="D1056" s="21" t="str">
        <f>ORÇAMENTO!D317</f>
        <v>UN</v>
      </c>
      <c r="E1056" s="175"/>
      <c r="F1056" s="176">
        <f>ORÇAMENTO!E317</f>
        <v>12</v>
      </c>
    </row>
    <row r="1057" spans="1:6" ht="63">
      <c r="A1057" s="174" t="str">
        <f>IF(ORÇAMENTO!A318="","",ORÇAMENTO!A318)</f>
        <v>15.31</v>
      </c>
      <c r="B1057" s="142" t="str">
        <f>ORÇAMENTO!B318</f>
        <v>ED-15748</v>
      </c>
      <c r="C1057" s="22" t="str">
        <f>ORÇAMENTO!C318</f>
        <v>CONJUNTO DE UMA (1) TOMADA PADRÃO, TRÊS (3) POLOS, CORRENTE 10A, TENSÃO 250V, (2P+T/10A-250V), COM PLACA 4"X2" DE UM (1) POSTO, INCLUSIVE FORNECIMENTO, INSTALAÇÃO, SUPORTE, MÓDULO E PLACA</v>
      </c>
      <c r="D1057" s="21" t="str">
        <f>ORÇAMENTO!D318</f>
        <v>UN</v>
      </c>
      <c r="E1057" s="175"/>
      <c r="F1057" s="176">
        <f>ORÇAMENTO!E318</f>
        <v>62</v>
      </c>
    </row>
    <row r="1058" spans="1:6" ht="94.5">
      <c r="A1058" s="174" t="str">
        <f>IF(ORÇAMENTO!A319="","",ORÇAMENTO!A319)</f>
        <v>15.32</v>
      </c>
      <c r="B1058" s="142" t="str">
        <f>ORÇAMENTO!B319</f>
        <v>ED-15761</v>
      </c>
      <c r="C1058" s="22" t="str">
        <f>ORÇAMENTO!C319</f>
        <v>CONJUNTO DE UMA (1) TOMADA PADRÃO, TRÊS (3) POLOS, CORRENTE 10A, TENSÃO 250V, (2P+T/10A-250V) E UMA (1) TOMADA PADRÃO, TRÊS (3) POLOS, CORRENTE 20A, TENSÃO 250V, (2P+T/20A-250V), COM PLACA 4"X2" DE DOIS (2) POSTOS, INCLUSIVE FORNECIMENTO, INSTALAÇÃO, SUPORTE, MÓDULO E PLACA</v>
      </c>
      <c r="D1058" s="21" t="str">
        <f>ORÇAMENTO!D319</f>
        <v>UN</v>
      </c>
      <c r="E1058" s="175"/>
      <c r="F1058" s="176">
        <f>ORÇAMENTO!E319</f>
        <v>14</v>
      </c>
    </row>
    <row r="1059" spans="1:6" ht="15.75">
      <c r="A1059" s="174" t="e">
        <f>IF(ORÇAMENTO!#REF!="","",ORÇAMENTO!#REF!)</f>
        <v>#REF!</v>
      </c>
      <c r="B1059" s="142" t="e">
        <f>ORÇAMENTO!#REF!</f>
        <v>#REF!</v>
      </c>
      <c r="C1059" s="22" t="e">
        <f>ORÇAMENTO!#REF!</f>
        <v>#REF!</v>
      </c>
      <c r="D1059" s="21" t="e">
        <f>ORÇAMENTO!#REF!</f>
        <v>#REF!</v>
      </c>
      <c r="E1059" s="175"/>
      <c r="F1059" s="176" t="e">
        <f>ORÇAMENTO!#REF!</f>
        <v>#REF!</v>
      </c>
    </row>
    <row r="1060" spans="1:6" ht="15.75">
      <c r="A1060" s="174" t="e">
        <f>IF(ORÇAMENTO!#REF!="","",ORÇAMENTO!#REF!)</f>
        <v>#REF!</v>
      </c>
      <c r="B1060" s="142" t="e">
        <f>ORÇAMENTO!#REF!</f>
        <v>#REF!</v>
      </c>
      <c r="C1060" s="22" t="e">
        <f>ORÇAMENTO!#REF!</f>
        <v>#REF!</v>
      </c>
      <c r="D1060" s="21" t="e">
        <f>ORÇAMENTO!#REF!</f>
        <v>#REF!</v>
      </c>
      <c r="E1060" s="175"/>
      <c r="F1060" s="176" t="e">
        <f>ORÇAMENTO!#REF!</f>
        <v>#REF!</v>
      </c>
    </row>
    <row r="1061" spans="1:6" ht="15.75">
      <c r="A1061" s="174" t="e">
        <f>IF(ORÇAMENTO!#REF!="","",ORÇAMENTO!#REF!)</f>
        <v>#REF!</v>
      </c>
      <c r="B1061" s="142" t="e">
        <f>ORÇAMENTO!#REF!</f>
        <v>#REF!</v>
      </c>
      <c r="C1061" s="22" t="e">
        <f>ORÇAMENTO!#REF!</f>
        <v>#REF!</v>
      </c>
      <c r="D1061" s="21" t="e">
        <f>ORÇAMENTO!#REF!</f>
        <v>#REF!</v>
      </c>
      <c r="E1061" s="175"/>
      <c r="F1061" s="176" t="e">
        <f>ORÇAMENTO!#REF!</f>
        <v>#REF!</v>
      </c>
    </row>
    <row r="1062" spans="1:6" ht="15.75">
      <c r="A1062" s="174" t="e">
        <f>IF(ORÇAMENTO!#REF!="","",ORÇAMENTO!#REF!)</f>
        <v>#REF!</v>
      </c>
      <c r="B1062" s="142" t="e">
        <f>ORÇAMENTO!#REF!</f>
        <v>#REF!</v>
      </c>
      <c r="C1062" s="22" t="e">
        <f>ORÇAMENTO!#REF!</f>
        <v>#REF!</v>
      </c>
      <c r="D1062" s="21" t="e">
        <f>ORÇAMENTO!#REF!</f>
        <v>#REF!</v>
      </c>
      <c r="E1062" s="175"/>
      <c r="F1062" s="176" t="e">
        <f>ORÇAMENTO!#REF!</f>
        <v>#REF!</v>
      </c>
    </row>
    <row r="1063" spans="1:6" ht="15.75">
      <c r="A1063" s="174" t="e">
        <f>IF(ORÇAMENTO!#REF!="","",ORÇAMENTO!#REF!)</f>
        <v>#REF!</v>
      </c>
      <c r="B1063" s="142" t="e">
        <f>ORÇAMENTO!#REF!</f>
        <v>#REF!</v>
      </c>
      <c r="C1063" s="22" t="e">
        <f>ORÇAMENTO!#REF!</f>
        <v>#REF!</v>
      </c>
      <c r="D1063" s="21" t="e">
        <f>ORÇAMENTO!#REF!</f>
        <v>#REF!</v>
      </c>
      <c r="E1063" s="175"/>
      <c r="F1063" s="176" t="e">
        <f>ORÇAMENTO!#REF!</f>
        <v>#REF!</v>
      </c>
    </row>
    <row r="1064" spans="1:6" ht="15.75">
      <c r="A1064" s="174" t="e">
        <f>IF(ORÇAMENTO!#REF!="","",ORÇAMENTO!#REF!)</f>
        <v>#REF!</v>
      </c>
      <c r="B1064" s="142" t="e">
        <f>ORÇAMENTO!#REF!</f>
        <v>#REF!</v>
      </c>
      <c r="C1064" s="22" t="e">
        <f>ORÇAMENTO!#REF!</f>
        <v>#REF!</v>
      </c>
      <c r="D1064" s="21" t="e">
        <f>ORÇAMENTO!#REF!</f>
        <v>#REF!</v>
      </c>
      <c r="E1064" s="175"/>
      <c r="F1064" s="176" t="e">
        <f>ORÇAMENTO!#REF!</f>
        <v>#REF!</v>
      </c>
    </row>
    <row r="1065" spans="1:6" ht="15.75">
      <c r="A1065" s="174" t="e">
        <f>IF(ORÇAMENTO!#REF!="","",ORÇAMENTO!#REF!)</f>
        <v>#REF!</v>
      </c>
      <c r="B1065" s="142" t="e">
        <f>ORÇAMENTO!#REF!</f>
        <v>#REF!</v>
      </c>
      <c r="C1065" s="22" t="e">
        <f>ORÇAMENTO!#REF!</f>
        <v>#REF!</v>
      </c>
      <c r="D1065" s="21" t="e">
        <f>ORÇAMENTO!#REF!</f>
        <v>#REF!</v>
      </c>
      <c r="E1065" s="175"/>
      <c r="F1065" s="176" t="e">
        <f>ORÇAMENTO!#REF!</f>
        <v>#REF!</v>
      </c>
    </row>
    <row r="1066" spans="1:6" ht="15.75">
      <c r="A1066" s="174" t="e">
        <f>IF(ORÇAMENTO!#REF!="","",ORÇAMENTO!#REF!)</f>
        <v>#REF!</v>
      </c>
      <c r="B1066" s="142" t="e">
        <f>ORÇAMENTO!#REF!</f>
        <v>#REF!</v>
      </c>
      <c r="C1066" s="22" t="e">
        <f>ORÇAMENTO!#REF!</f>
        <v>#REF!</v>
      </c>
      <c r="D1066" s="21" t="e">
        <f>ORÇAMENTO!#REF!</f>
        <v>#REF!</v>
      </c>
      <c r="E1066" s="175"/>
      <c r="F1066" s="176" t="e">
        <f>ORÇAMENTO!#REF!</f>
        <v>#REF!</v>
      </c>
    </row>
    <row r="1067" spans="1:6" ht="15.75">
      <c r="A1067" s="174" t="e">
        <f>IF(ORÇAMENTO!#REF!="","",ORÇAMENTO!#REF!)</f>
        <v>#REF!</v>
      </c>
      <c r="B1067" s="142" t="e">
        <f>ORÇAMENTO!#REF!</f>
        <v>#REF!</v>
      </c>
      <c r="C1067" s="22" t="e">
        <f>ORÇAMENTO!#REF!</f>
        <v>#REF!</v>
      </c>
      <c r="D1067" s="21" t="e">
        <f>ORÇAMENTO!#REF!</f>
        <v>#REF!</v>
      </c>
      <c r="E1067" s="175"/>
      <c r="F1067" s="176" t="e">
        <f>ORÇAMENTO!#REF!</f>
        <v>#REF!</v>
      </c>
    </row>
    <row r="1068" spans="1:6" ht="15.75">
      <c r="A1068" s="174" t="e">
        <f>IF(ORÇAMENTO!#REF!="","",ORÇAMENTO!#REF!)</f>
        <v>#REF!</v>
      </c>
      <c r="B1068" s="142" t="e">
        <f>ORÇAMENTO!#REF!</f>
        <v>#REF!</v>
      </c>
      <c r="C1068" s="22" t="e">
        <f>ORÇAMENTO!#REF!</f>
        <v>#REF!</v>
      </c>
      <c r="D1068" s="21" t="e">
        <f>ORÇAMENTO!#REF!</f>
        <v>#REF!</v>
      </c>
      <c r="E1068" s="175"/>
      <c r="F1068" s="176" t="e">
        <f>ORÇAMENTO!#REF!</f>
        <v>#REF!</v>
      </c>
    </row>
    <row r="1069" spans="1:6" ht="15.75">
      <c r="A1069" s="174" t="e">
        <f>IF(ORÇAMENTO!#REF!="","",ORÇAMENTO!#REF!)</f>
        <v>#REF!</v>
      </c>
      <c r="B1069" s="142" t="e">
        <f>ORÇAMENTO!#REF!</f>
        <v>#REF!</v>
      </c>
      <c r="C1069" s="22" t="e">
        <f>ORÇAMENTO!#REF!</f>
        <v>#REF!</v>
      </c>
      <c r="D1069" s="21" t="e">
        <f>ORÇAMENTO!#REF!</f>
        <v>#REF!</v>
      </c>
      <c r="E1069" s="175"/>
      <c r="F1069" s="176" t="e">
        <f>ORÇAMENTO!#REF!</f>
        <v>#REF!</v>
      </c>
    </row>
    <row r="1070" spans="1:6" ht="15.75">
      <c r="A1070" s="174" t="e">
        <f>IF(ORÇAMENTO!#REF!="","",ORÇAMENTO!#REF!)</f>
        <v>#REF!</v>
      </c>
      <c r="B1070" s="142" t="e">
        <f>ORÇAMENTO!#REF!</f>
        <v>#REF!</v>
      </c>
      <c r="C1070" s="22" t="e">
        <f>ORÇAMENTO!#REF!</f>
        <v>#REF!</v>
      </c>
      <c r="D1070" s="21" t="e">
        <f>ORÇAMENTO!#REF!</f>
        <v>#REF!</v>
      </c>
      <c r="E1070" s="175"/>
      <c r="F1070" s="176" t="e">
        <f>ORÇAMENTO!#REF!</f>
        <v>#REF!</v>
      </c>
    </row>
    <row r="1071" spans="1:6" ht="15.75">
      <c r="A1071" s="174" t="e">
        <f>IF(ORÇAMENTO!#REF!="","",ORÇAMENTO!#REF!)</f>
        <v>#REF!</v>
      </c>
      <c r="B1071" s="142" t="e">
        <f>ORÇAMENTO!#REF!</f>
        <v>#REF!</v>
      </c>
      <c r="C1071" s="22" t="e">
        <f>ORÇAMENTO!#REF!</f>
        <v>#REF!</v>
      </c>
      <c r="D1071" s="21" t="e">
        <f>ORÇAMENTO!#REF!</f>
        <v>#REF!</v>
      </c>
      <c r="E1071" s="175"/>
      <c r="F1071" s="176" t="e">
        <f>ORÇAMENTO!#REF!</f>
        <v>#REF!</v>
      </c>
    </row>
    <row r="1072" spans="1:6" ht="15.75">
      <c r="A1072" s="174" t="e">
        <f>IF(ORÇAMENTO!#REF!="","",ORÇAMENTO!#REF!)</f>
        <v>#REF!</v>
      </c>
      <c r="B1072" s="142" t="e">
        <f>ORÇAMENTO!#REF!</f>
        <v>#REF!</v>
      </c>
      <c r="C1072" s="22" t="e">
        <f>ORÇAMENTO!#REF!</f>
        <v>#REF!</v>
      </c>
      <c r="D1072" s="21" t="e">
        <f>ORÇAMENTO!#REF!</f>
        <v>#REF!</v>
      </c>
      <c r="E1072" s="175"/>
      <c r="F1072" s="176" t="e">
        <f>ORÇAMENTO!#REF!</f>
        <v>#REF!</v>
      </c>
    </row>
    <row r="1073" spans="1:6" ht="15.75">
      <c r="A1073" s="174" t="e">
        <f>IF(ORÇAMENTO!#REF!="","",ORÇAMENTO!#REF!)</f>
        <v>#REF!</v>
      </c>
      <c r="B1073" s="142" t="e">
        <f>ORÇAMENTO!#REF!</f>
        <v>#REF!</v>
      </c>
      <c r="C1073" s="22" t="e">
        <f>ORÇAMENTO!#REF!</f>
        <v>#REF!</v>
      </c>
      <c r="D1073" s="21" t="e">
        <f>ORÇAMENTO!#REF!</f>
        <v>#REF!</v>
      </c>
      <c r="E1073" s="175"/>
      <c r="F1073" s="176" t="e">
        <f>ORÇAMENTO!#REF!</f>
        <v>#REF!</v>
      </c>
    </row>
    <row r="1074" spans="1:6" ht="15.75">
      <c r="A1074" s="174" t="e">
        <f>IF(ORÇAMENTO!#REF!="","",ORÇAMENTO!#REF!)</f>
        <v>#REF!</v>
      </c>
      <c r="B1074" s="142" t="e">
        <f>ORÇAMENTO!#REF!</f>
        <v>#REF!</v>
      </c>
      <c r="C1074" s="22" t="e">
        <f>ORÇAMENTO!#REF!</f>
        <v>#REF!</v>
      </c>
      <c r="D1074" s="21" t="e">
        <f>ORÇAMENTO!#REF!</f>
        <v>#REF!</v>
      </c>
      <c r="E1074" s="175"/>
      <c r="F1074" s="176" t="e">
        <f>ORÇAMENTO!#REF!</f>
        <v>#REF!</v>
      </c>
    </row>
    <row r="1075" spans="1:6" ht="15.75">
      <c r="A1075" s="174" t="e">
        <f>IF(ORÇAMENTO!#REF!="","",ORÇAMENTO!#REF!)</f>
        <v>#REF!</v>
      </c>
      <c r="B1075" s="142" t="e">
        <f>ORÇAMENTO!#REF!</f>
        <v>#REF!</v>
      </c>
      <c r="C1075" s="22" t="e">
        <f>ORÇAMENTO!#REF!</f>
        <v>#REF!</v>
      </c>
      <c r="D1075" s="21" t="e">
        <f>ORÇAMENTO!#REF!</f>
        <v>#REF!</v>
      </c>
      <c r="E1075" s="175"/>
      <c r="F1075" s="176" t="e">
        <f>ORÇAMENTO!#REF!</f>
        <v>#REF!</v>
      </c>
    </row>
    <row r="1076" spans="1:6" ht="15.75">
      <c r="A1076" s="174" t="e">
        <f>IF(ORÇAMENTO!#REF!="","",ORÇAMENTO!#REF!)</f>
        <v>#REF!</v>
      </c>
      <c r="B1076" s="142" t="e">
        <f>ORÇAMENTO!#REF!</f>
        <v>#REF!</v>
      </c>
      <c r="C1076" s="22" t="e">
        <f>ORÇAMENTO!#REF!</f>
        <v>#REF!</v>
      </c>
      <c r="D1076" s="21" t="e">
        <f>ORÇAMENTO!#REF!</f>
        <v>#REF!</v>
      </c>
      <c r="E1076" s="175"/>
      <c r="F1076" s="176" t="e">
        <f>ORÇAMENTO!#REF!</f>
        <v>#REF!</v>
      </c>
    </row>
    <row r="1077" spans="1:6" ht="15.75">
      <c r="A1077" s="174" t="e">
        <f>IF(ORÇAMENTO!#REF!="","",ORÇAMENTO!#REF!)</f>
        <v>#REF!</v>
      </c>
      <c r="B1077" s="142" t="e">
        <f>ORÇAMENTO!#REF!</f>
        <v>#REF!</v>
      </c>
      <c r="C1077" s="22" t="e">
        <f>ORÇAMENTO!#REF!</f>
        <v>#REF!</v>
      </c>
      <c r="D1077" s="21" t="e">
        <f>ORÇAMENTO!#REF!</f>
        <v>#REF!</v>
      </c>
      <c r="E1077" s="175"/>
      <c r="F1077" s="176" t="e">
        <f>ORÇAMENTO!#REF!</f>
        <v>#REF!</v>
      </c>
    </row>
    <row r="1078" spans="1:6" ht="15.75">
      <c r="A1078" s="174" t="e">
        <f>IF(ORÇAMENTO!#REF!="","",ORÇAMENTO!#REF!)</f>
        <v>#REF!</v>
      </c>
      <c r="B1078" s="142" t="e">
        <f>ORÇAMENTO!#REF!</f>
        <v>#REF!</v>
      </c>
      <c r="C1078" s="22" t="e">
        <f>ORÇAMENTO!#REF!</f>
        <v>#REF!</v>
      </c>
      <c r="D1078" s="21" t="e">
        <f>ORÇAMENTO!#REF!</f>
        <v>#REF!</v>
      </c>
      <c r="E1078" s="175"/>
      <c r="F1078" s="176" t="e">
        <f>ORÇAMENTO!#REF!</f>
        <v>#REF!</v>
      </c>
    </row>
    <row r="1079" spans="1:6" ht="15.75">
      <c r="A1079" s="174" t="e">
        <f>IF(ORÇAMENTO!#REF!="","",ORÇAMENTO!#REF!)</f>
        <v>#REF!</v>
      </c>
      <c r="B1079" s="142" t="e">
        <f>ORÇAMENTO!#REF!</f>
        <v>#REF!</v>
      </c>
      <c r="C1079" s="22" t="e">
        <f>ORÇAMENTO!#REF!</f>
        <v>#REF!</v>
      </c>
      <c r="D1079" s="21" t="e">
        <f>ORÇAMENTO!#REF!</f>
        <v>#REF!</v>
      </c>
      <c r="E1079" s="175"/>
      <c r="F1079" s="176" t="e">
        <f>ORÇAMENTO!#REF!</f>
        <v>#REF!</v>
      </c>
    </row>
    <row r="1080" spans="1:6" ht="15.75">
      <c r="A1080" s="174" t="e">
        <f>IF(ORÇAMENTO!#REF!="","",ORÇAMENTO!#REF!)</f>
        <v>#REF!</v>
      </c>
      <c r="B1080" s="142" t="e">
        <f>ORÇAMENTO!#REF!</f>
        <v>#REF!</v>
      </c>
      <c r="C1080" s="22" t="e">
        <f>ORÇAMENTO!#REF!</f>
        <v>#REF!</v>
      </c>
      <c r="D1080" s="21" t="e">
        <f>ORÇAMENTO!#REF!</f>
        <v>#REF!</v>
      </c>
      <c r="E1080" s="175"/>
      <c r="F1080" s="176" t="e">
        <f>ORÇAMENTO!#REF!</f>
        <v>#REF!</v>
      </c>
    </row>
    <row r="1081" spans="1:6" ht="15.75">
      <c r="A1081" s="174" t="e">
        <f>IF(ORÇAMENTO!#REF!="","",ORÇAMENTO!#REF!)</f>
        <v>#REF!</v>
      </c>
      <c r="B1081" s="142" t="e">
        <f>ORÇAMENTO!#REF!</f>
        <v>#REF!</v>
      </c>
      <c r="C1081" s="22" t="e">
        <f>ORÇAMENTO!#REF!</f>
        <v>#REF!</v>
      </c>
      <c r="D1081" s="21" t="e">
        <f>ORÇAMENTO!#REF!</f>
        <v>#REF!</v>
      </c>
      <c r="E1081" s="175"/>
      <c r="F1081" s="176" t="e">
        <f>ORÇAMENTO!#REF!</f>
        <v>#REF!</v>
      </c>
    </row>
    <row r="1082" spans="1:6" ht="15.75">
      <c r="A1082" s="174" t="e">
        <f>IF(ORÇAMENTO!#REF!="","",ORÇAMENTO!#REF!)</f>
        <v>#REF!</v>
      </c>
      <c r="B1082" s="142" t="e">
        <f>ORÇAMENTO!#REF!</f>
        <v>#REF!</v>
      </c>
      <c r="C1082" s="22" t="e">
        <f>ORÇAMENTO!#REF!</f>
        <v>#REF!</v>
      </c>
      <c r="D1082" s="21" t="e">
        <f>ORÇAMENTO!#REF!</f>
        <v>#REF!</v>
      </c>
      <c r="E1082" s="175"/>
      <c r="F1082" s="176" t="e">
        <f>ORÇAMENTO!#REF!</f>
        <v>#REF!</v>
      </c>
    </row>
    <row r="1083" spans="1:6" ht="15.75">
      <c r="A1083" s="174" t="e">
        <f>IF(ORÇAMENTO!#REF!="","",ORÇAMENTO!#REF!)</f>
        <v>#REF!</v>
      </c>
      <c r="B1083" s="142" t="e">
        <f>ORÇAMENTO!#REF!</f>
        <v>#REF!</v>
      </c>
      <c r="C1083" s="22" t="e">
        <f>ORÇAMENTO!#REF!</f>
        <v>#REF!</v>
      </c>
      <c r="D1083" s="21" t="e">
        <f>ORÇAMENTO!#REF!</f>
        <v>#REF!</v>
      </c>
      <c r="E1083" s="175"/>
      <c r="F1083" s="176" t="e">
        <f>ORÇAMENTO!#REF!</f>
        <v>#REF!</v>
      </c>
    </row>
    <row r="1084" spans="1:6" ht="15.75">
      <c r="A1084" s="174" t="e">
        <f>IF(ORÇAMENTO!#REF!="","",ORÇAMENTO!#REF!)</f>
        <v>#REF!</v>
      </c>
      <c r="B1084" s="142" t="e">
        <f>ORÇAMENTO!#REF!</f>
        <v>#REF!</v>
      </c>
      <c r="C1084" s="22" t="e">
        <f>ORÇAMENTO!#REF!</f>
        <v>#REF!</v>
      </c>
      <c r="D1084" s="21" t="e">
        <f>ORÇAMENTO!#REF!</f>
        <v>#REF!</v>
      </c>
      <c r="E1084" s="175"/>
      <c r="F1084" s="176" t="e">
        <f>ORÇAMENTO!#REF!</f>
        <v>#REF!</v>
      </c>
    </row>
    <row r="1085" spans="1:6" ht="15.75">
      <c r="A1085" s="174" t="e">
        <f>IF(ORÇAMENTO!#REF!="","",ORÇAMENTO!#REF!)</f>
        <v>#REF!</v>
      </c>
      <c r="B1085" s="142" t="e">
        <f>ORÇAMENTO!#REF!</f>
        <v>#REF!</v>
      </c>
      <c r="C1085" s="22" t="e">
        <f>ORÇAMENTO!#REF!</f>
        <v>#REF!</v>
      </c>
      <c r="D1085" s="21" t="e">
        <f>ORÇAMENTO!#REF!</f>
        <v>#REF!</v>
      </c>
      <c r="E1085" s="175"/>
      <c r="F1085" s="176" t="e">
        <f>ORÇAMENTO!#REF!</f>
        <v>#REF!</v>
      </c>
    </row>
    <row r="1086" spans="1:6" ht="15.75">
      <c r="A1086" s="174" t="e">
        <f>IF(ORÇAMENTO!#REF!="","",ORÇAMENTO!#REF!)</f>
        <v>#REF!</v>
      </c>
      <c r="B1086" s="142" t="e">
        <f>ORÇAMENTO!#REF!</f>
        <v>#REF!</v>
      </c>
      <c r="C1086" s="22" t="e">
        <f>ORÇAMENTO!#REF!</f>
        <v>#REF!</v>
      </c>
      <c r="D1086" s="21" t="e">
        <f>ORÇAMENTO!#REF!</f>
        <v>#REF!</v>
      </c>
      <c r="E1086" s="175"/>
      <c r="F1086" s="176" t="e">
        <f>ORÇAMENTO!#REF!</f>
        <v>#REF!</v>
      </c>
    </row>
    <row r="1087" spans="1:6" ht="15.75">
      <c r="A1087" s="174" t="e">
        <f>IF(ORÇAMENTO!#REF!="","",ORÇAMENTO!#REF!)</f>
        <v>#REF!</v>
      </c>
      <c r="B1087" s="142" t="e">
        <f>ORÇAMENTO!#REF!</f>
        <v>#REF!</v>
      </c>
      <c r="C1087" s="22" t="e">
        <f>ORÇAMENTO!#REF!</f>
        <v>#REF!</v>
      </c>
      <c r="D1087" s="21" t="e">
        <f>ORÇAMENTO!#REF!</f>
        <v>#REF!</v>
      </c>
      <c r="E1087" s="175"/>
      <c r="F1087" s="176" t="e">
        <f>ORÇAMENTO!#REF!</f>
        <v>#REF!</v>
      </c>
    </row>
    <row r="1088" spans="1:6" ht="15.75">
      <c r="A1088" s="174" t="e">
        <f>IF(ORÇAMENTO!#REF!="","",ORÇAMENTO!#REF!)</f>
        <v>#REF!</v>
      </c>
      <c r="B1088" s="142" t="e">
        <f>ORÇAMENTO!#REF!</f>
        <v>#REF!</v>
      </c>
      <c r="C1088" s="22" t="e">
        <f>ORÇAMENTO!#REF!</f>
        <v>#REF!</v>
      </c>
      <c r="D1088" s="21" t="e">
        <f>ORÇAMENTO!#REF!</f>
        <v>#REF!</v>
      </c>
      <c r="E1088" s="175"/>
      <c r="F1088" s="176" t="e">
        <f>ORÇAMENTO!#REF!</f>
        <v>#REF!</v>
      </c>
    </row>
    <row r="1089" spans="1:6" ht="15.75">
      <c r="A1089" s="174" t="e">
        <f>IF(ORÇAMENTO!#REF!="","",ORÇAMENTO!#REF!)</f>
        <v>#REF!</v>
      </c>
      <c r="B1089" s="142" t="e">
        <f>ORÇAMENTO!#REF!</f>
        <v>#REF!</v>
      </c>
      <c r="C1089" s="22" t="e">
        <f>ORÇAMENTO!#REF!</f>
        <v>#REF!</v>
      </c>
      <c r="D1089" s="21" t="e">
        <f>ORÇAMENTO!#REF!</f>
        <v>#REF!</v>
      </c>
      <c r="E1089" s="175"/>
      <c r="F1089" s="176" t="e">
        <f>ORÇAMENTO!#REF!</f>
        <v>#REF!</v>
      </c>
    </row>
    <row r="1090" spans="1:6" ht="15.75">
      <c r="A1090" s="174" t="e">
        <f>IF(ORÇAMENTO!#REF!="","",ORÇAMENTO!#REF!)</f>
        <v>#REF!</v>
      </c>
      <c r="B1090" s="142" t="e">
        <f>ORÇAMENTO!#REF!</f>
        <v>#REF!</v>
      </c>
      <c r="C1090" s="22" t="e">
        <f>ORÇAMENTO!#REF!</f>
        <v>#REF!</v>
      </c>
      <c r="D1090" s="21" t="e">
        <f>ORÇAMENTO!#REF!</f>
        <v>#REF!</v>
      </c>
      <c r="E1090" s="175"/>
      <c r="F1090" s="176" t="e">
        <f>ORÇAMENTO!#REF!</f>
        <v>#REF!</v>
      </c>
    </row>
    <row r="1091" spans="1:6" ht="15.75">
      <c r="A1091" s="174" t="e">
        <f>IF(ORÇAMENTO!#REF!="","",ORÇAMENTO!#REF!)</f>
        <v>#REF!</v>
      </c>
      <c r="B1091" s="142" t="e">
        <f>ORÇAMENTO!#REF!</f>
        <v>#REF!</v>
      </c>
      <c r="C1091" s="22" t="e">
        <f>ORÇAMENTO!#REF!</f>
        <v>#REF!</v>
      </c>
      <c r="D1091" s="21" t="e">
        <f>ORÇAMENTO!#REF!</f>
        <v>#REF!</v>
      </c>
      <c r="E1091" s="175"/>
      <c r="F1091" s="176" t="e">
        <f>ORÇAMENTO!#REF!</f>
        <v>#REF!</v>
      </c>
    </row>
    <row r="1092" spans="1:6" ht="15.75">
      <c r="A1092" s="174" t="e">
        <f>IF(ORÇAMENTO!#REF!="","",ORÇAMENTO!#REF!)</f>
        <v>#REF!</v>
      </c>
      <c r="B1092" s="142" t="e">
        <f>ORÇAMENTO!#REF!</f>
        <v>#REF!</v>
      </c>
      <c r="C1092" s="22" t="e">
        <f>ORÇAMENTO!#REF!</f>
        <v>#REF!</v>
      </c>
      <c r="D1092" s="21" t="e">
        <f>ORÇAMENTO!#REF!</f>
        <v>#REF!</v>
      </c>
      <c r="E1092" s="175"/>
      <c r="F1092" s="176" t="e">
        <f>ORÇAMENTO!#REF!</f>
        <v>#REF!</v>
      </c>
    </row>
    <row r="1093" spans="1:6" ht="15.75">
      <c r="A1093" s="174" t="e">
        <f>IF(ORÇAMENTO!#REF!="","",ORÇAMENTO!#REF!)</f>
        <v>#REF!</v>
      </c>
      <c r="B1093" s="142" t="e">
        <f>ORÇAMENTO!#REF!</f>
        <v>#REF!</v>
      </c>
      <c r="C1093" s="22" t="e">
        <f>ORÇAMENTO!#REF!</f>
        <v>#REF!</v>
      </c>
      <c r="D1093" s="21" t="e">
        <f>ORÇAMENTO!#REF!</f>
        <v>#REF!</v>
      </c>
      <c r="E1093" s="175"/>
      <c r="F1093" s="176" t="e">
        <f>ORÇAMENTO!#REF!</f>
        <v>#REF!</v>
      </c>
    </row>
    <row r="1094" spans="1:6" ht="15.75">
      <c r="A1094" s="174" t="e">
        <f>IF(ORÇAMENTO!#REF!="","",ORÇAMENTO!#REF!)</f>
        <v>#REF!</v>
      </c>
      <c r="B1094" s="142" t="e">
        <f>ORÇAMENTO!#REF!</f>
        <v>#REF!</v>
      </c>
      <c r="C1094" s="22" t="e">
        <f>ORÇAMENTO!#REF!</f>
        <v>#REF!</v>
      </c>
      <c r="D1094" s="21" t="e">
        <f>ORÇAMENTO!#REF!</f>
        <v>#REF!</v>
      </c>
      <c r="E1094" s="175"/>
      <c r="F1094" s="176" t="e">
        <f>ORÇAMENTO!#REF!</f>
        <v>#REF!</v>
      </c>
    </row>
    <row r="1095" spans="1:6" ht="15.75">
      <c r="A1095" s="174" t="e">
        <f>IF(ORÇAMENTO!#REF!="","",ORÇAMENTO!#REF!)</f>
        <v>#REF!</v>
      </c>
      <c r="B1095" s="142" t="e">
        <f>ORÇAMENTO!#REF!</f>
        <v>#REF!</v>
      </c>
      <c r="C1095" s="22" t="e">
        <f>ORÇAMENTO!#REF!</f>
        <v>#REF!</v>
      </c>
      <c r="D1095" s="21" t="e">
        <f>ORÇAMENTO!#REF!</f>
        <v>#REF!</v>
      </c>
      <c r="E1095" s="175"/>
      <c r="F1095" s="176" t="e">
        <f>ORÇAMENTO!#REF!</f>
        <v>#REF!</v>
      </c>
    </row>
    <row r="1096" spans="1:6" ht="15.75">
      <c r="A1096" s="174" t="e">
        <f>IF(ORÇAMENTO!#REF!="","",ORÇAMENTO!#REF!)</f>
        <v>#REF!</v>
      </c>
      <c r="B1096" s="142" t="e">
        <f>ORÇAMENTO!#REF!</f>
        <v>#REF!</v>
      </c>
      <c r="C1096" s="22" t="e">
        <f>ORÇAMENTO!#REF!</f>
        <v>#REF!</v>
      </c>
      <c r="D1096" s="21" t="e">
        <f>ORÇAMENTO!#REF!</f>
        <v>#REF!</v>
      </c>
      <c r="E1096" s="175"/>
      <c r="F1096" s="176" t="e">
        <f>ORÇAMENTO!#REF!</f>
        <v>#REF!</v>
      </c>
    </row>
    <row r="1097" spans="1:6" ht="15.75">
      <c r="A1097" s="174" t="e">
        <f>IF(ORÇAMENTO!#REF!="","",ORÇAMENTO!#REF!)</f>
        <v>#REF!</v>
      </c>
      <c r="B1097" s="142" t="e">
        <f>ORÇAMENTO!#REF!</f>
        <v>#REF!</v>
      </c>
      <c r="C1097" s="22" t="e">
        <f>ORÇAMENTO!#REF!</f>
        <v>#REF!</v>
      </c>
      <c r="D1097" s="21" t="e">
        <f>ORÇAMENTO!#REF!</f>
        <v>#REF!</v>
      </c>
      <c r="E1097" s="175"/>
      <c r="F1097" s="176" t="e">
        <f>ORÇAMENTO!#REF!</f>
        <v>#REF!</v>
      </c>
    </row>
    <row r="1098" spans="1:6" ht="15.75">
      <c r="A1098" s="174" t="e">
        <f>IF(ORÇAMENTO!#REF!="","",ORÇAMENTO!#REF!)</f>
        <v>#REF!</v>
      </c>
      <c r="B1098" s="142" t="e">
        <f>ORÇAMENTO!#REF!</f>
        <v>#REF!</v>
      </c>
      <c r="C1098" s="22" t="e">
        <f>ORÇAMENTO!#REF!</f>
        <v>#REF!</v>
      </c>
      <c r="D1098" s="21" t="e">
        <f>ORÇAMENTO!#REF!</f>
        <v>#REF!</v>
      </c>
      <c r="E1098" s="175"/>
      <c r="F1098" s="176" t="e">
        <f>ORÇAMENTO!#REF!</f>
        <v>#REF!</v>
      </c>
    </row>
    <row r="1099" spans="1:6" ht="15.75">
      <c r="A1099" s="174" t="e">
        <f>IF(ORÇAMENTO!#REF!="","",ORÇAMENTO!#REF!)</f>
        <v>#REF!</v>
      </c>
      <c r="B1099" s="142" t="e">
        <f>ORÇAMENTO!#REF!</f>
        <v>#REF!</v>
      </c>
      <c r="C1099" s="22" t="e">
        <f>ORÇAMENTO!#REF!</f>
        <v>#REF!</v>
      </c>
      <c r="D1099" s="21" t="e">
        <f>ORÇAMENTO!#REF!</f>
        <v>#REF!</v>
      </c>
      <c r="E1099" s="175"/>
      <c r="F1099" s="176" t="e">
        <f>ORÇAMENTO!#REF!</f>
        <v>#REF!</v>
      </c>
    </row>
    <row r="1100" spans="1:6" ht="15.75">
      <c r="A1100" s="174" t="e">
        <f>IF(ORÇAMENTO!#REF!="","",ORÇAMENTO!#REF!)</f>
        <v>#REF!</v>
      </c>
      <c r="B1100" s="142" t="e">
        <f>ORÇAMENTO!#REF!</f>
        <v>#REF!</v>
      </c>
      <c r="C1100" s="22" t="e">
        <f>ORÇAMENTO!#REF!</f>
        <v>#REF!</v>
      </c>
      <c r="D1100" s="21" t="e">
        <f>ORÇAMENTO!#REF!</f>
        <v>#REF!</v>
      </c>
      <c r="E1100" s="175"/>
      <c r="F1100" s="176" t="e">
        <f>ORÇAMENTO!#REF!</f>
        <v>#REF!</v>
      </c>
    </row>
    <row r="1101" spans="1:6" ht="15.75">
      <c r="A1101" s="174" t="e">
        <f>IF(ORÇAMENTO!#REF!="","",ORÇAMENTO!#REF!)</f>
        <v>#REF!</v>
      </c>
      <c r="B1101" s="142" t="e">
        <f>ORÇAMENTO!#REF!</f>
        <v>#REF!</v>
      </c>
      <c r="C1101" s="22" t="e">
        <f>ORÇAMENTO!#REF!</f>
        <v>#REF!</v>
      </c>
      <c r="D1101" s="21" t="e">
        <f>ORÇAMENTO!#REF!</f>
        <v>#REF!</v>
      </c>
      <c r="E1101" s="175"/>
      <c r="F1101" s="176" t="e">
        <f>ORÇAMENTO!#REF!</f>
        <v>#REF!</v>
      </c>
    </row>
    <row r="1102" spans="1:6" ht="15.75">
      <c r="A1102" s="174" t="e">
        <f>IF(ORÇAMENTO!#REF!="","",ORÇAMENTO!#REF!)</f>
        <v>#REF!</v>
      </c>
      <c r="B1102" s="142" t="e">
        <f>ORÇAMENTO!#REF!</f>
        <v>#REF!</v>
      </c>
      <c r="C1102" s="22" t="e">
        <f>ORÇAMENTO!#REF!</f>
        <v>#REF!</v>
      </c>
      <c r="D1102" s="21" t="e">
        <f>ORÇAMENTO!#REF!</f>
        <v>#REF!</v>
      </c>
      <c r="E1102" s="175"/>
      <c r="F1102" s="176" t="e">
        <f>ORÇAMENTO!#REF!</f>
        <v>#REF!</v>
      </c>
    </row>
    <row r="1103" spans="1:6" ht="15.75">
      <c r="A1103" s="174" t="e">
        <f>IF(ORÇAMENTO!#REF!="","",ORÇAMENTO!#REF!)</f>
        <v>#REF!</v>
      </c>
      <c r="B1103" s="142" t="e">
        <f>ORÇAMENTO!#REF!</f>
        <v>#REF!</v>
      </c>
      <c r="C1103" s="22" t="e">
        <f>ORÇAMENTO!#REF!</f>
        <v>#REF!</v>
      </c>
      <c r="D1103" s="21" t="e">
        <f>ORÇAMENTO!#REF!</f>
        <v>#REF!</v>
      </c>
      <c r="E1103" s="175"/>
      <c r="F1103" s="176" t="e">
        <f>ORÇAMENTO!#REF!</f>
        <v>#REF!</v>
      </c>
    </row>
    <row r="1104" spans="1:6" ht="15.75">
      <c r="A1104" s="174" t="e">
        <f>IF(ORÇAMENTO!#REF!="","",ORÇAMENTO!#REF!)</f>
        <v>#REF!</v>
      </c>
      <c r="B1104" s="142" t="e">
        <f>ORÇAMENTO!#REF!</f>
        <v>#REF!</v>
      </c>
      <c r="C1104" s="22" t="e">
        <f>ORÇAMENTO!#REF!</f>
        <v>#REF!</v>
      </c>
      <c r="D1104" s="21" t="e">
        <f>ORÇAMENTO!#REF!</f>
        <v>#REF!</v>
      </c>
      <c r="E1104" s="175"/>
      <c r="F1104" s="176" t="e">
        <f>ORÇAMENTO!#REF!</f>
        <v>#REF!</v>
      </c>
    </row>
    <row r="1105" spans="1:6" ht="15.75">
      <c r="A1105" s="174" t="e">
        <f>IF(ORÇAMENTO!#REF!="","",ORÇAMENTO!#REF!)</f>
        <v>#REF!</v>
      </c>
      <c r="B1105" s="142" t="e">
        <f>ORÇAMENTO!#REF!</f>
        <v>#REF!</v>
      </c>
      <c r="C1105" s="22" t="e">
        <f>ORÇAMENTO!#REF!</f>
        <v>#REF!</v>
      </c>
      <c r="D1105" s="21" t="e">
        <f>ORÇAMENTO!#REF!</f>
        <v>#REF!</v>
      </c>
      <c r="E1105" s="175"/>
      <c r="F1105" s="176" t="e">
        <f>ORÇAMENTO!#REF!</f>
        <v>#REF!</v>
      </c>
    </row>
    <row r="1106" spans="1:6" ht="15.75">
      <c r="A1106" s="174" t="e">
        <f>IF(ORÇAMENTO!#REF!="","",ORÇAMENTO!#REF!)</f>
        <v>#REF!</v>
      </c>
      <c r="B1106" s="142" t="e">
        <f>ORÇAMENTO!#REF!</f>
        <v>#REF!</v>
      </c>
      <c r="C1106" s="22" t="e">
        <f>ORÇAMENTO!#REF!</f>
        <v>#REF!</v>
      </c>
      <c r="D1106" s="21" t="e">
        <f>ORÇAMENTO!#REF!</f>
        <v>#REF!</v>
      </c>
      <c r="E1106" s="175"/>
      <c r="F1106" s="176" t="e">
        <f>ORÇAMENTO!#REF!</f>
        <v>#REF!</v>
      </c>
    </row>
    <row r="1107" spans="1:6" ht="15.75">
      <c r="A1107" s="174" t="e">
        <f>IF(ORÇAMENTO!#REF!="","",ORÇAMENTO!#REF!)</f>
        <v>#REF!</v>
      </c>
      <c r="B1107" s="142" t="e">
        <f>ORÇAMENTO!#REF!</f>
        <v>#REF!</v>
      </c>
      <c r="C1107" s="22" t="e">
        <f>ORÇAMENTO!#REF!</f>
        <v>#REF!</v>
      </c>
      <c r="D1107" s="21" t="e">
        <f>ORÇAMENTO!#REF!</f>
        <v>#REF!</v>
      </c>
      <c r="E1107" s="175"/>
      <c r="F1107" s="176" t="e">
        <f>ORÇAMENTO!#REF!</f>
        <v>#REF!</v>
      </c>
    </row>
    <row r="1108" spans="1:6" ht="15.75">
      <c r="A1108" s="174" t="e">
        <f>IF(ORÇAMENTO!#REF!="","",ORÇAMENTO!#REF!)</f>
        <v>#REF!</v>
      </c>
      <c r="B1108" s="142" t="e">
        <f>ORÇAMENTO!#REF!</f>
        <v>#REF!</v>
      </c>
      <c r="C1108" s="22" t="e">
        <f>ORÇAMENTO!#REF!</f>
        <v>#REF!</v>
      </c>
      <c r="D1108" s="21" t="e">
        <f>ORÇAMENTO!#REF!</f>
        <v>#REF!</v>
      </c>
      <c r="E1108" s="175"/>
      <c r="F1108" s="176" t="e">
        <f>ORÇAMENTO!#REF!</f>
        <v>#REF!</v>
      </c>
    </row>
    <row r="1109" spans="1:6" ht="15.75">
      <c r="A1109" s="174" t="e">
        <f>IF(ORÇAMENTO!#REF!="","",ORÇAMENTO!#REF!)</f>
        <v>#REF!</v>
      </c>
      <c r="B1109" s="142" t="e">
        <f>ORÇAMENTO!#REF!</f>
        <v>#REF!</v>
      </c>
      <c r="C1109" s="22" t="e">
        <f>ORÇAMENTO!#REF!</f>
        <v>#REF!</v>
      </c>
      <c r="D1109" s="21" t="e">
        <f>ORÇAMENTO!#REF!</f>
        <v>#REF!</v>
      </c>
      <c r="E1109" s="175"/>
      <c r="F1109" s="176" t="e">
        <f>ORÇAMENTO!#REF!</f>
        <v>#REF!</v>
      </c>
    </row>
    <row r="1110" spans="1:6" ht="15.75">
      <c r="A1110" s="174" t="e">
        <f>IF(ORÇAMENTO!#REF!="","",ORÇAMENTO!#REF!)</f>
        <v>#REF!</v>
      </c>
      <c r="B1110" s="142" t="e">
        <f>ORÇAMENTO!#REF!</f>
        <v>#REF!</v>
      </c>
      <c r="C1110" s="22" t="e">
        <f>ORÇAMENTO!#REF!</f>
        <v>#REF!</v>
      </c>
      <c r="D1110" s="21" t="e">
        <f>ORÇAMENTO!#REF!</f>
        <v>#REF!</v>
      </c>
      <c r="E1110" s="175"/>
      <c r="F1110" s="176" t="e">
        <f>ORÇAMENTO!#REF!</f>
        <v>#REF!</v>
      </c>
    </row>
    <row r="1111" spans="1:6" ht="15.75">
      <c r="A1111" s="174" t="e">
        <f>IF(ORÇAMENTO!#REF!="","",ORÇAMENTO!#REF!)</f>
        <v>#REF!</v>
      </c>
      <c r="B1111" s="142" t="e">
        <f>ORÇAMENTO!#REF!</f>
        <v>#REF!</v>
      </c>
      <c r="C1111" s="22" t="e">
        <f>ORÇAMENTO!#REF!</f>
        <v>#REF!</v>
      </c>
      <c r="D1111" s="21" t="e">
        <f>ORÇAMENTO!#REF!</f>
        <v>#REF!</v>
      </c>
      <c r="E1111" s="175"/>
      <c r="F1111" s="176" t="e">
        <f>ORÇAMENTO!#REF!</f>
        <v>#REF!</v>
      </c>
    </row>
    <row r="1112" spans="1:6" ht="15.75">
      <c r="A1112" s="174" t="e">
        <f>IF(ORÇAMENTO!#REF!="","",ORÇAMENTO!#REF!)</f>
        <v>#REF!</v>
      </c>
      <c r="B1112" s="142" t="e">
        <f>ORÇAMENTO!#REF!</f>
        <v>#REF!</v>
      </c>
      <c r="C1112" s="22" t="e">
        <f>ORÇAMENTO!#REF!</f>
        <v>#REF!</v>
      </c>
      <c r="D1112" s="21" t="e">
        <f>ORÇAMENTO!#REF!</f>
        <v>#REF!</v>
      </c>
      <c r="E1112" s="175"/>
      <c r="F1112" s="176" t="e">
        <f>ORÇAMENTO!#REF!</f>
        <v>#REF!</v>
      </c>
    </row>
    <row r="1113" spans="1:6" ht="15.75">
      <c r="A1113" s="174" t="e">
        <f>IF(ORÇAMENTO!#REF!="","",ORÇAMENTO!#REF!)</f>
        <v>#REF!</v>
      </c>
      <c r="B1113" s="142" t="e">
        <f>ORÇAMENTO!#REF!</f>
        <v>#REF!</v>
      </c>
      <c r="C1113" s="22" t="e">
        <f>ORÇAMENTO!#REF!</f>
        <v>#REF!</v>
      </c>
      <c r="D1113" s="21" t="e">
        <f>ORÇAMENTO!#REF!</f>
        <v>#REF!</v>
      </c>
      <c r="E1113" s="175"/>
      <c r="F1113" s="176" t="e">
        <f>ORÇAMENTO!#REF!</f>
        <v>#REF!</v>
      </c>
    </row>
    <row r="1114" spans="1:6" ht="15.75">
      <c r="A1114" s="174" t="e">
        <f>IF(ORÇAMENTO!#REF!="","",ORÇAMENTO!#REF!)</f>
        <v>#REF!</v>
      </c>
      <c r="B1114" s="142" t="e">
        <f>ORÇAMENTO!#REF!</f>
        <v>#REF!</v>
      </c>
      <c r="C1114" s="22" t="e">
        <f>ORÇAMENTO!#REF!</f>
        <v>#REF!</v>
      </c>
      <c r="D1114" s="21" t="e">
        <f>ORÇAMENTO!#REF!</f>
        <v>#REF!</v>
      </c>
      <c r="E1114" s="175"/>
      <c r="F1114" s="176" t="e">
        <f>ORÇAMENTO!#REF!</f>
        <v>#REF!</v>
      </c>
    </row>
    <row r="1115" spans="1:6" ht="15.75">
      <c r="A1115" s="174" t="e">
        <f>IF(ORÇAMENTO!#REF!="","",ORÇAMENTO!#REF!)</f>
        <v>#REF!</v>
      </c>
      <c r="B1115" s="142" t="e">
        <f>ORÇAMENTO!#REF!</f>
        <v>#REF!</v>
      </c>
      <c r="C1115" s="22" t="e">
        <f>ORÇAMENTO!#REF!</f>
        <v>#REF!</v>
      </c>
      <c r="D1115" s="21" t="e">
        <f>ORÇAMENTO!#REF!</f>
        <v>#REF!</v>
      </c>
      <c r="E1115" s="175"/>
      <c r="F1115" s="176" t="e">
        <f>ORÇAMENTO!#REF!</f>
        <v>#REF!</v>
      </c>
    </row>
    <row r="1116" spans="1:6" ht="15.75">
      <c r="A1116" s="174" t="e">
        <f>IF(ORÇAMENTO!#REF!="","",ORÇAMENTO!#REF!)</f>
        <v>#REF!</v>
      </c>
      <c r="B1116" s="142" t="e">
        <f>ORÇAMENTO!#REF!</f>
        <v>#REF!</v>
      </c>
      <c r="C1116" s="22" t="e">
        <f>ORÇAMENTO!#REF!</f>
        <v>#REF!</v>
      </c>
      <c r="D1116" s="21" t="e">
        <f>ORÇAMENTO!#REF!</f>
        <v>#REF!</v>
      </c>
      <c r="E1116" s="175"/>
      <c r="F1116" s="176" t="e">
        <f>ORÇAMENTO!#REF!</f>
        <v>#REF!</v>
      </c>
    </row>
    <row r="1117" spans="1:6" ht="15.75">
      <c r="A1117" s="174" t="e">
        <f>IF(ORÇAMENTO!#REF!="","",ORÇAMENTO!#REF!)</f>
        <v>#REF!</v>
      </c>
      <c r="B1117" s="142" t="e">
        <f>ORÇAMENTO!#REF!</f>
        <v>#REF!</v>
      </c>
      <c r="C1117" s="22" t="e">
        <f>ORÇAMENTO!#REF!</f>
        <v>#REF!</v>
      </c>
      <c r="D1117" s="21" t="e">
        <f>ORÇAMENTO!#REF!</f>
        <v>#REF!</v>
      </c>
      <c r="E1117" s="175"/>
      <c r="F1117" s="176" t="e">
        <f>ORÇAMENTO!#REF!</f>
        <v>#REF!</v>
      </c>
    </row>
    <row r="1118" spans="1:6" ht="15.75">
      <c r="A1118" s="174" t="e">
        <f>IF(ORÇAMENTO!#REF!="","",ORÇAMENTO!#REF!)</f>
        <v>#REF!</v>
      </c>
      <c r="B1118" s="142" t="e">
        <f>ORÇAMENTO!#REF!</f>
        <v>#REF!</v>
      </c>
      <c r="C1118" s="22" t="e">
        <f>ORÇAMENTO!#REF!</f>
        <v>#REF!</v>
      </c>
      <c r="D1118" s="21" t="e">
        <f>ORÇAMENTO!#REF!</f>
        <v>#REF!</v>
      </c>
      <c r="E1118" s="175"/>
      <c r="F1118" s="176" t="e">
        <f>ORÇAMENTO!#REF!</f>
        <v>#REF!</v>
      </c>
    </row>
    <row r="1119" spans="1:6" ht="15.75">
      <c r="A1119" s="174" t="e">
        <f>IF(ORÇAMENTO!#REF!="","",ORÇAMENTO!#REF!)</f>
        <v>#REF!</v>
      </c>
      <c r="B1119" s="142" t="e">
        <f>ORÇAMENTO!#REF!</f>
        <v>#REF!</v>
      </c>
      <c r="C1119" s="22" t="e">
        <f>ORÇAMENTO!#REF!</f>
        <v>#REF!</v>
      </c>
      <c r="D1119" s="21" t="e">
        <f>ORÇAMENTO!#REF!</f>
        <v>#REF!</v>
      </c>
      <c r="E1119" s="175"/>
      <c r="F1119" s="176" t="e">
        <f>ORÇAMENTO!#REF!</f>
        <v>#REF!</v>
      </c>
    </row>
    <row r="1120" spans="1:6" ht="15.75">
      <c r="A1120" s="174" t="e">
        <f>IF(ORÇAMENTO!#REF!="","",ORÇAMENTO!#REF!)</f>
        <v>#REF!</v>
      </c>
      <c r="B1120" s="142" t="e">
        <f>ORÇAMENTO!#REF!</f>
        <v>#REF!</v>
      </c>
      <c r="C1120" s="22" t="e">
        <f>ORÇAMENTO!#REF!</f>
        <v>#REF!</v>
      </c>
      <c r="D1120" s="21" t="e">
        <f>ORÇAMENTO!#REF!</f>
        <v>#REF!</v>
      </c>
      <c r="E1120" s="175"/>
      <c r="F1120" s="176" t="e">
        <f>ORÇAMENTO!#REF!</f>
        <v>#REF!</v>
      </c>
    </row>
    <row r="1121" spans="1:6" ht="15.75">
      <c r="A1121" s="174" t="e">
        <f>IF(ORÇAMENTO!#REF!="","",ORÇAMENTO!#REF!)</f>
        <v>#REF!</v>
      </c>
      <c r="B1121" s="142" t="e">
        <f>ORÇAMENTO!#REF!</f>
        <v>#REF!</v>
      </c>
      <c r="C1121" s="22" t="e">
        <f>ORÇAMENTO!#REF!</f>
        <v>#REF!</v>
      </c>
      <c r="D1121" s="21" t="e">
        <f>ORÇAMENTO!#REF!</f>
        <v>#REF!</v>
      </c>
      <c r="E1121" s="175"/>
      <c r="F1121" s="176" t="e">
        <f>ORÇAMENTO!#REF!</f>
        <v>#REF!</v>
      </c>
    </row>
    <row r="1122" spans="1:6" ht="15.75">
      <c r="A1122" s="174" t="e">
        <f>IF(ORÇAMENTO!#REF!="","",ORÇAMENTO!#REF!)</f>
        <v>#REF!</v>
      </c>
      <c r="B1122" s="142" t="e">
        <f>ORÇAMENTO!#REF!</f>
        <v>#REF!</v>
      </c>
      <c r="C1122" s="22" t="e">
        <f>ORÇAMENTO!#REF!</f>
        <v>#REF!</v>
      </c>
      <c r="D1122" s="21" t="e">
        <f>ORÇAMENTO!#REF!</f>
        <v>#REF!</v>
      </c>
      <c r="E1122" s="175"/>
      <c r="F1122" s="176" t="e">
        <f>ORÇAMENTO!#REF!</f>
        <v>#REF!</v>
      </c>
    </row>
    <row r="1123" spans="1:6" ht="15.75">
      <c r="A1123" s="174" t="e">
        <f>IF(ORÇAMENTO!#REF!="","",ORÇAMENTO!#REF!)</f>
        <v>#REF!</v>
      </c>
      <c r="B1123" s="142" t="e">
        <f>ORÇAMENTO!#REF!</f>
        <v>#REF!</v>
      </c>
      <c r="C1123" s="22" t="e">
        <f>ORÇAMENTO!#REF!</f>
        <v>#REF!</v>
      </c>
      <c r="D1123" s="21" t="e">
        <f>ORÇAMENTO!#REF!</f>
        <v>#REF!</v>
      </c>
      <c r="E1123" s="175"/>
      <c r="F1123" s="176" t="e">
        <f>ORÇAMENTO!#REF!</f>
        <v>#REF!</v>
      </c>
    </row>
    <row r="1124" spans="1:6" ht="15.75">
      <c r="A1124" s="174" t="e">
        <f>IF(ORÇAMENTO!#REF!="","",ORÇAMENTO!#REF!)</f>
        <v>#REF!</v>
      </c>
      <c r="B1124" s="142" t="e">
        <f>ORÇAMENTO!#REF!</f>
        <v>#REF!</v>
      </c>
      <c r="C1124" s="22" t="e">
        <f>ORÇAMENTO!#REF!</f>
        <v>#REF!</v>
      </c>
      <c r="D1124" s="21" t="e">
        <f>ORÇAMENTO!#REF!</f>
        <v>#REF!</v>
      </c>
      <c r="E1124" s="175"/>
      <c r="F1124" s="176" t="e">
        <f>ORÇAMENTO!#REF!</f>
        <v>#REF!</v>
      </c>
    </row>
    <row r="1125" spans="1:6" ht="15.75">
      <c r="A1125" s="174" t="e">
        <f>IF(ORÇAMENTO!#REF!="","",ORÇAMENTO!#REF!)</f>
        <v>#REF!</v>
      </c>
      <c r="B1125" s="142" t="e">
        <f>ORÇAMENTO!#REF!</f>
        <v>#REF!</v>
      </c>
      <c r="C1125" s="22" t="e">
        <f>ORÇAMENTO!#REF!</f>
        <v>#REF!</v>
      </c>
      <c r="D1125" s="21" t="e">
        <f>ORÇAMENTO!#REF!</f>
        <v>#REF!</v>
      </c>
      <c r="E1125" s="175"/>
      <c r="F1125" s="176" t="e">
        <f>ORÇAMENTO!#REF!</f>
        <v>#REF!</v>
      </c>
    </row>
    <row r="1126" spans="1:6" ht="15.75">
      <c r="A1126" s="174" t="e">
        <f>IF(ORÇAMENTO!#REF!="","",ORÇAMENTO!#REF!)</f>
        <v>#REF!</v>
      </c>
      <c r="B1126" s="142" t="e">
        <f>ORÇAMENTO!#REF!</f>
        <v>#REF!</v>
      </c>
      <c r="C1126" s="22" t="e">
        <f>ORÇAMENTO!#REF!</f>
        <v>#REF!</v>
      </c>
      <c r="D1126" s="21" t="e">
        <f>ORÇAMENTO!#REF!</f>
        <v>#REF!</v>
      </c>
      <c r="E1126" s="175"/>
      <c r="F1126" s="176" t="e">
        <f>ORÇAMENTO!#REF!</f>
        <v>#REF!</v>
      </c>
    </row>
    <row r="1127" spans="1:6" ht="15.75">
      <c r="A1127" s="174" t="e">
        <f>IF(ORÇAMENTO!#REF!="","",ORÇAMENTO!#REF!)</f>
        <v>#REF!</v>
      </c>
      <c r="B1127" s="142" t="e">
        <f>ORÇAMENTO!#REF!</f>
        <v>#REF!</v>
      </c>
      <c r="C1127" s="22" t="e">
        <f>ORÇAMENTO!#REF!</f>
        <v>#REF!</v>
      </c>
      <c r="D1127" s="21" t="e">
        <f>ORÇAMENTO!#REF!</f>
        <v>#REF!</v>
      </c>
      <c r="E1127" s="175"/>
      <c r="F1127" s="176" t="e">
        <f>ORÇAMENTO!#REF!</f>
        <v>#REF!</v>
      </c>
    </row>
    <row r="1128" spans="1:6" ht="15.75">
      <c r="A1128" s="174" t="e">
        <f>IF(ORÇAMENTO!#REF!="","",ORÇAMENTO!#REF!)</f>
        <v>#REF!</v>
      </c>
      <c r="B1128" s="142" t="e">
        <f>ORÇAMENTO!#REF!</f>
        <v>#REF!</v>
      </c>
      <c r="C1128" s="22" t="e">
        <f>ORÇAMENTO!#REF!</f>
        <v>#REF!</v>
      </c>
      <c r="D1128" s="21" t="e">
        <f>ORÇAMENTO!#REF!</f>
        <v>#REF!</v>
      </c>
      <c r="E1128" s="175"/>
      <c r="F1128" s="176" t="e">
        <f>ORÇAMENTO!#REF!</f>
        <v>#REF!</v>
      </c>
    </row>
    <row r="1129" spans="1:6" ht="15.75">
      <c r="A1129" s="174" t="e">
        <f>IF(ORÇAMENTO!#REF!="","",ORÇAMENTO!#REF!)</f>
        <v>#REF!</v>
      </c>
      <c r="B1129" s="142" t="e">
        <f>ORÇAMENTO!#REF!</f>
        <v>#REF!</v>
      </c>
      <c r="C1129" s="22" t="e">
        <f>ORÇAMENTO!#REF!</f>
        <v>#REF!</v>
      </c>
      <c r="D1129" s="21" t="e">
        <f>ORÇAMENTO!#REF!</f>
        <v>#REF!</v>
      </c>
      <c r="E1129" s="175"/>
      <c r="F1129" s="176" t="e">
        <f>ORÇAMENTO!#REF!</f>
        <v>#REF!</v>
      </c>
    </row>
    <row r="1130" spans="1:6" ht="15.75">
      <c r="A1130" s="174" t="e">
        <f>IF(ORÇAMENTO!#REF!="","",ORÇAMENTO!#REF!)</f>
        <v>#REF!</v>
      </c>
      <c r="B1130" s="142" t="e">
        <f>ORÇAMENTO!#REF!</f>
        <v>#REF!</v>
      </c>
      <c r="C1130" s="22" t="e">
        <f>ORÇAMENTO!#REF!</f>
        <v>#REF!</v>
      </c>
      <c r="D1130" s="21" t="e">
        <f>ORÇAMENTO!#REF!</f>
        <v>#REF!</v>
      </c>
      <c r="E1130" s="175"/>
      <c r="F1130" s="176" t="e">
        <f>ORÇAMENTO!#REF!</f>
        <v>#REF!</v>
      </c>
    </row>
    <row r="1131" spans="1:6" ht="15.75">
      <c r="A1131" s="174" t="e">
        <f>IF(ORÇAMENTO!#REF!="","",ORÇAMENTO!#REF!)</f>
        <v>#REF!</v>
      </c>
      <c r="B1131" s="142" t="e">
        <f>ORÇAMENTO!#REF!</f>
        <v>#REF!</v>
      </c>
      <c r="C1131" s="22" t="e">
        <f>ORÇAMENTO!#REF!</f>
        <v>#REF!</v>
      </c>
      <c r="D1131" s="21" t="e">
        <f>ORÇAMENTO!#REF!</f>
        <v>#REF!</v>
      </c>
      <c r="E1131" s="175"/>
      <c r="F1131" s="176" t="e">
        <f>ORÇAMENTO!#REF!</f>
        <v>#REF!</v>
      </c>
    </row>
    <row r="1132" spans="1:6" ht="15.75">
      <c r="A1132" s="174" t="e">
        <f>IF(ORÇAMENTO!#REF!="","",ORÇAMENTO!#REF!)</f>
        <v>#REF!</v>
      </c>
      <c r="B1132" s="142" t="e">
        <f>ORÇAMENTO!#REF!</f>
        <v>#REF!</v>
      </c>
      <c r="C1132" s="22" t="e">
        <f>ORÇAMENTO!#REF!</f>
        <v>#REF!</v>
      </c>
      <c r="D1132" s="21" t="e">
        <f>ORÇAMENTO!#REF!</f>
        <v>#REF!</v>
      </c>
      <c r="E1132" s="175"/>
      <c r="F1132" s="176" t="e">
        <f>ORÇAMENTO!#REF!</f>
        <v>#REF!</v>
      </c>
    </row>
    <row r="1133" spans="1:6" ht="15.75">
      <c r="A1133" s="174" t="e">
        <f>IF(ORÇAMENTO!#REF!="","",ORÇAMENTO!#REF!)</f>
        <v>#REF!</v>
      </c>
      <c r="B1133" s="142" t="e">
        <f>ORÇAMENTO!#REF!</f>
        <v>#REF!</v>
      </c>
      <c r="C1133" s="22" t="e">
        <f>ORÇAMENTO!#REF!</f>
        <v>#REF!</v>
      </c>
      <c r="D1133" s="21" t="e">
        <f>ORÇAMENTO!#REF!</f>
        <v>#REF!</v>
      </c>
      <c r="E1133" s="175"/>
      <c r="F1133" s="176" t="e">
        <f>ORÇAMENTO!#REF!</f>
        <v>#REF!</v>
      </c>
    </row>
    <row r="1134" spans="1:6" ht="15.75">
      <c r="A1134" s="174" t="e">
        <f>IF(ORÇAMENTO!#REF!="","",ORÇAMENTO!#REF!)</f>
        <v>#REF!</v>
      </c>
      <c r="B1134" s="142" t="e">
        <f>ORÇAMENTO!#REF!</f>
        <v>#REF!</v>
      </c>
      <c r="C1134" s="22" t="e">
        <f>ORÇAMENTO!#REF!</f>
        <v>#REF!</v>
      </c>
      <c r="D1134" s="21" t="e">
        <f>ORÇAMENTO!#REF!</f>
        <v>#REF!</v>
      </c>
      <c r="E1134" s="175"/>
      <c r="F1134" s="176" t="e">
        <f>ORÇAMENTO!#REF!</f>
        <v>#REF!</v>
      </c>
    </row>
    <row r="1135" spans="1:6" ht="15.75">
      <c r="A1135" s="174" t="e">
        <f>IF(ORÇAMENTO!#REF!="","",ORÇAMENTO!#REF!)</f>
        <v>#REF!</v>
      </c>
      <c r="B1135" s="142" t="e">
        <f>ORÇAMENTO!#REF!</f>
        <v>#REF!</v>
      </c>
      <c r="C1135" s="22" t="e">
        <f>ORÇAMENTO!#REF!</f>
        <v>#REF!</v>
      </c>
      <c r="D1135" s="21" t="e">
        <f>ORÇAMENTO!#REF!</f>
        <v>#REF!</v>
      </c>
      <c r="E1135" s="175"/>
      <c r="F1135" s="176" t="e">
        <f>ORÇAMENTO!#REF!</f>
        <v>#REF!</v>
      </c>
    </row>
    <row r="1136" spans="1:6" ht="15.75">
      <c r="A1136" s="174" t="e">
        <f>IF(ORÇAMENTO!#REF!="","",ORÇAMENTO!#REF!)</f>
        <v>#REF!</v>
      </c>
      <c r="B1136" s="142" t="e">
        <f>ORÇAMENTO!#REF!</f>
        <v>#REF!</v>
      </c>
      <c r="C1136" s="22" t="e">
        <f>ORÇAMENTO!#REF!</f>
        <v>#REF!</v>
      </c>
      <c r="D1136" s="21" t="e">
        <f>ORÇAMENTO!#REF!</f>
        <v>#REF!</v>
      </c>
      <c r="E1136" s="175"/>
      <c r="F1136" s="176" t="e">
        <f>ORÇAMENTO!#REF!</f>
        <v>#REF!</v>
      </c>
    </row>
    <row r="1137" spans="1:6" ht="31.5">
      <c r="A1137" s="174" t="str">
        <f>IF(ORÇAMENTO!A320="","",ORÇAMENTO!A320)</f>
        <v>15.33</v>
      </c>
      <c r="B1137" s="142" t="str">
        <f>ORÇAMENTO!B320</f>
        <v>ED-49415</v>
      </c>
      <c r="C1137" s="22" t="str">
        <f>ORÇAMENTO!C320</f>
        <v>ELETRODUTO FLEXÍVEL CORRUGADO, PVC, ANTI-CHAMA, DN 32MM (1"), APLICADO EM ALVENARIA, INCLUSIVE RASGO</v>
      </c>
      <c r="D1137" s="21" t="str">
        <f>ORÇAMENTO!D320</f>
        <v>M</v>
      </c>
      <c r="E1137" s="175"/>
      <c r="F1137" s="176">
        <f>ORÇAMENTO!E320</f>
        <v>7</v>
      </c>
    </row>
    <row r="1138" spans="1:6" ht="15.75">
      <c r="A1138" s="174" t="e">
        <f>IF(ORÇAMENTO!#REF!="","",ORÇAMENTO!#REF!)</f>
        <v>#REF!</v>
      </c>
      <c r="B1138" s="142" t="e">
        <f>ORÇAMENTO!#REF!</f>
        <v>#REF!</v>
      </c>
      <c r="C1138" s="22" t="e">
        <f>ORÇAMENTO!#REF!</f>
        <v>#REF!</v>
      </c>
      <c r="D1138" s="21" t="e">
        <f>ORÇAMENTO!#REF!</f>
        <v>#REF!</v>
      </c>
      <c r="E1138" s="175"/>
      <c r="F1138" s="176" t="e">
        <f>ORÇAMENTO!#REF!</f>
        <v>#REF!</v>
      </c>
    </row>
    <row r="1139" spans="1:6" ht="15.75">
      <c r="A1139" s="174" t="e">
        <f>IF(ORÇAMENTO!#REF!="","",ORÇAMENTO!#REF!)</f>
        <v>#REF!</v>
      </c>
      <c r="B1139" s="142" t="e">
        <f>ORÇAMENTO!#REF!</f>
        <v>#REF!</v>
      </c>
      <c r="C1139" s="22" t="e">
        <f>ORÇAMENTO!#REF!</f>
        <v>#REF!</v>
      </c>
      <c r="D1139" s="21" t="e">
        <f>ORÇAMENTO!#REF!</f>
        <v>#REF!</v>
      </c>
      <c r="E1139" s="175"/>
      <c r="F1139" s="176" t="e">
        <f>ORÇAMENTO!#REF!</f>
        <v>#REF!</v>
      </c>
    </row>
    <row r="1140" spans="1:6" ht="15.75">
      <c r="A1140" s="174" t="e">
        <f>IF(ORÇAMENTO!#REF!="","",ORÇAMENTO!#REF!)</f>
        <v>#REF!</v>
      </c>
      <c r="B1140" s="142" t="e">
        <f>ORÇAMENTO!#REF!</f>
        <v>#REF!</v>
      </c>
      <c r="C1140" s="22" t="e">
        <f>ORÇAMENTO!#REF!</f>
        <v>#REF!</v>
      </c>
      <c r="D1140" s="21" t="e">
        <f>ORÇAMENTO!#REF!</f>
        <v>#REF!</v>
      </c>
      <c r="E1140" s="175"/>
      <c r="F1140" s="176" t="e">
        <f>ORÇAMENTO!#REF!</f>
        <v>#REF!</v>
      </c>
    </row>
    <row r="1141" spans="1:6" ht="15.75">
      <c r="A1141" s="174" t="e">
        <f>IF(ORÇAMENTO!#REF!="","",ORÇAMENTO!#REF!)</f>
        <v>#REF!</v>
      </c>
      <c r="B1141" s="142" t="e">
        <f>ORÇAMENTO!#REF!</f>
        <v>#REF!</v>
      </c>
      <c r="C1141" s="22" t="e">
        <f>ORÇAMENTO!#REF!</f>
        <v>#REF!</v>
      </c>
      <c r="D1141" s="21" t="e">
        <f>ORÇAMENTO!#REF!</f>
        <v>#REF!</v>
      </c>
      <c r="E1141" s="175"/>
      <c r="F1141" s="176" t="e">
        <f>ORÇAMENTO!#REF!</f>
        <v>#REF!</v>
      </c>
    </row>
    <row r="1142" spans="1:6" ht="15.75">
      <c r="A1142" s="174" t="e">
        <f>IF(ORÇAMENTO!#REF!="","",ORÇAMENTO!#REF!)</f>
        <v>#REF!</v>
      </c>
      <c r="B1142" s="142" t="e">
        <f>ORÇAMENTO!#REF!</f>
        <v>#REF!</v>
      </c>
      <c r="C1142" s="22" t="e">
        <f>ORÇAMENTO!#REF!</f>
        <v>#REF!</v>
      </c>
      <c r="D1142" s="21" t="e">
        <f>ORÇAMENTO!#REF!</f>
        <v>#REF!</v>
      </c>
      <c r="E1142" s="175"/>
      <c r="F1142" s="176" t="e">
        <f>ORÇAMENTO!#REF!</f>
        <v>#REF!</v>
      </c>
    </row>
    <row r="1143" spans="1:6" ht="15.75">
      <c r="A1143" s="174" t="e">
        <f>IF(ORÇAMENTO!#REF!="","",ORÇAMENTO!#REF!)</f>
        <v>#REF!</v>
      </c>
      <c r="B1143" s="142" t="e">
        <f>ORÇAMENTO!#REF!</f>
        <v>#REF!</v>
      </c>
      <c r="C1143" s="22" t="e">
        <f>ORÇAMENTO!#REF!</f>
        <v>#REF!</v>
      </c>
      <c r="D1143" s="21" t="e">
        <f>ORÇAMENTO!#REF!</f>
        <v>#REF!</v>
      </c>
      <c r="E1143" s="175"/>
      <c r="F1143" s="176" t="e">
        <f>ORÇAMENTO!#REF!</f>
        <v>#REF!</v>
      </c>
    </row>
    <row r="1144" spans="1:6" ht="15.75">
      <c r="A1144" s="174" t="e">
        <f>IF(ORÇAMENTO!#REF!="","",ORÇAMENTO!#REF!)</f>
        <v>#REF!</v>
      </c>
      <c r="B1144" s="142" t="e">
        <f>ORÇAMENTO!#REF!</f>
        <v>#REF!</v>
      </c>
      <c r="C1144" s="22" t="e">
        <f>ORÇAMENTO!#REF!</f>
        <v>#REF!</v>
      </c>
      <c r="D1144" s="21" t="e">
        <f>ORÇAMENTO!#REF!</f>
        <v>#REF!</v>
      </c>
      <c r="E1144" s="175"/>
      <c r="F1144" s="176" t="e">
        <f>ORÇAMENTO!#REF!</f>
        <v>#REF!</v>
      </c>
    </row>
    <row r="1145" spans="1:6" ht="15.75">
      <c r="A1145" s="174" t="e">
        <f>IF(ORÇAMENTO!#REF!="","",ORÇAMENTO!#REF!)</f>
        <v>#REF!</v>
      </c>
      <c r="B1145" s="142" t="e">
        <f>ORÇAMENTO!#REF!</f>
        <v>#REF!</v>
      </c>
      <c r="C1145" s="22" t="e">
        <f>ORÇAMENTO!#REF!</f>
        <v>#REF!</v>
      </c>
      <c r="D1145" s="21" t="e">
        <f>ORÇAMENTO!#REF!</f>
        <v>#REF!</v>
      </c>
      <c r="E1145" s="175"/>
      <c r="F1145" s="176" t="e">
        <f>ORÇAMENTO!#REF!</f>
        <v>#REF!</v>
      </c>
    </row>
    <row r="1146" spans="1:6" ht="15.75">
      <c r="A1146" s="174" t="e">
        <f>IF(ORÇAMENTO!#REF!="","",ORÇAMENTO!#REF!)</f>
        <v>#REF!</v>
      </c>
      <c r="B1146" s="142" t="e">
        <f>ORÇAMENTO!#REF!</f>
        <v>#REF!</v>
      </c>
      <c r="C1146" s="22" t="e">
        <f>ORÇAMENTO!#REF!</f>
        <v>#REF!</v>
      </c>
      <c r="D1146" s="21" t="e">
        <f>ORÇAMENTO!#REF!</f>
        <v>#REF!</v>
      </c>
      <c r="E1146" s="175"/>
      <c r="F1146" s="176" t="e">
        <f>ORÇAMENTO!#REF!</f>
        <v>#REF!</v>
      </c>
    </row>
    <row r="1147" spans="1:6" ht="15.75">
      <c r="A1147" s="174" t="e">
        <f>IF(ORÇAMENTO!#REF!="","",ORÇAMENTO!#REF!)</f>
        <v>#REF!</v>
      </c>
      <c r="B1147" s="142" t="e">
        <f>ORÇAMENTO!#REF!</f>
        <v>#REF!</v>
      </c>
      <c r="C1147" s="22" t="e">
        <f>ORÇAMENTO!#REF!</f>
        <v>#REF!</v>
      </c>
      <c r="D1147" s="21" t="e">
        <f>ORÇAMENTO!#REF!</f>
        <v>#REF!</v>
      </c>
      <c r="E1147" s="175"/>
      <c r="F1147" s="176" t="e">
        <f>ORÇAMENTO!#REF!</f>
        <v>#REF!</v>
      </c>
    </row>
    <row r="1148" spans="1:6" ht="15.75">
      <c r="A1148" s="174" t="e">
        <f>IF(ORÇAMENTO!#REF!="","",ORÇAMENTO!#REF!)</f>
        <v>#REF!</v>
      </c>
      <c r="B1148" s="142" t="e">
        <f>ORÇAMENTO!#REF!</f>
        <v>#REF!</v>
      </c>
      <c r="C1148" s="22" t="e">
        <f>ORÇAMENTO!#REF!</f>
        <v>#REF!</v>
      </c>
      <c r="D1148" s="21" t="e">
        <f>ORÇAMENTO!#REF!</f>
        <v>#REF!</v>
      </c>
      <c r="E1148" s="175"/>
      <c r="F1148" s="176" t="e">
        <f>ORÇAMENTO!#REF!</f>
        <v>#REF!</v>
      </c>
    </row>
    <row r="1149" spans="1:6" ht="15.75">
      <c r="A1149" s="174" t="e">
        <f>IF(ORÇAMENTO!#REF!="","",ORÇAMENTO!#REF!)</f>
        <v>#REF!</v>
      </c>
      <c r="B1149" s="142" t="e">
        <f>ORÇAMENTO!#REF!</f>
        <v>#REF!</v>
      </c>
      <c r="C1149" s="22" t="e">
        <f>ORÇAMENTO!#REF!</f>
        <v>#REF!</v>
      </c>
      <c r="D1149" s="21" t="e">
        <f>ORÇAMENTO!#REF!</f>
        <v>#REF!</v>
      </c>
      <c r="E1149" s="175"/>
      <c r="F1149" s="176" t="e">
        <f>ORÇAMENTO!#REF!</f>
        <v>#REF!</v>
      </c>
    </row>
    <row r="1150" spans="1:6" ht="15.75">
      <c r="A1150" s="174" t="e">
        <f>IF(ORÇAMENTO!#REF!="","",ORÇAMENTO!#REF!)</f>
        <v>#REF!</v>
      </c>
      <c r="B1150" s="142" t="e">
        <f>ORÇAMENTO!#REF!</f>
        <v>#REF!</v>
      </c>
      <c r="C1150" s="22" t="e">
        <f>ORÇAMENTO!#REF!</f>
        <v>#REF!</v>
      </c>
      <c r="D1150" s="21" t="e">
        <f>ORÇAMENTO!#REF!</f>
        <v>#REF!</v>
      </c>
      <c r="E1150" s="175"/>
      <c r="F1150" s="176" t="e">
        <f>ORÇAMENTO!#REF!</f>
        <v>#REF!</v>
      </c>
    </row>
    <row r="1151" spans="1:6" ht="15.75">
      <c r="A1151" s="174" t="e">
        <f>IF(ORÇAMENTO!#REF!="","",ORÇAMENTO!#REF!)</f>
        <v>#REF!</v>
      </c>
      <c r="B1151" s="142" t="e">
        <f>ORÇAMENTO!#REF!</f>
        <v>#REF!</v>
      </c>
      <c r="C1151" s="22" t="e">
        <f>ORÇAMENTO!#REF!</f>
        <v>#REF!</v>
      </c>
      <c r="D1151" s="21" t="e">
        <f>ORÇAMENTO!#REF!</f>
        <v>#REF!</v>
      </c>
      <c r="E1151" s="175"/>
      <c r="F1151" s="176" t="e">
        <f>ORÇAMENTO!#REF!</f>
        <v>#REF!</v>
      </c>
    </row>
    <row r="1152" spans="1:6" ht="15.75">
      <c r="A1152" s="174" t="e">
        <f>IF(ORÇAMENTO!#REF!="","",ORÇAMENTO!#REF!)</f>
        <v>#REF!</v>
      </c>
      <c r="B1152" s="142" t="e">
        <f>ORÇAMENTO!#REF!</f>
        <v>#REF!</v>
      </c>
      <c r="C1152" s="22" t="e">
        <f>ORÇAMENTO!#REF!</f>
        <v>#REF!</v>
      </c>
      <c r="D1152" s="21" t="e">
        <f>ORÇAMENTO!#REF!</f>
        <v>#REF!</v>
      </c>
      <c r="E1152" s="175"/>
      <c r="F1152" s="176" t="e">
        <f>ORÇAMENTO!#REF!</f>
        <v>#REF!</v>
      </c>
    </row>
    <row r="1153" spans="1:6" ht="15.75">
      <c r="A1153" s="174" t="e">
        <f>IF(ORÇAMENTO!#REF!="","",ORÇAMENTO!#REF!)</f>
        <v>#REF!</v>
      </c>
      <c r="B1153" s="142" t="e">
        <f>ORÇAMENTO!#REF!</f>
        <v>#REF!</v>
      </c>
      <c r="C1153" s="22" t="e">
        <f>ORÇAMENTO!#REF!</f>
        <v>#REF!</v>
      </c>
      <c r="D1153" s="21" t="e">
        <f>ORÇAMENTO!#REF!</f>
        <v>#REF!</v>
      </c>
      <c r="E1153" s="175"/>
      <c r="F1153" s="176" t="e">
        <f>ORÇAMENTO!#REF!</f>
        <v>#REF!</v>
      </c>
    </row>
    <row r="1154" spans="1:6" ht="15.75">
      <c r="A1154" s="174" t="e">
        <f>IF(ORÇAMENTO!#REF!="","",ORÇAMENTO!#REF!)</f>
        <v>#REF!</v>
      </c>
      <c r="B1154" s="142" t="e">
        <f>ORÇAMENTO!#REF!</f>
        <v>#REF!</v>
      </c>
      <c r="C1154" s="22" t="e">
        <f>ORÇAMENTO!#REF!</f>
        <v>#REF!</v>
      </c>
      <c r="D1154" s="21" t="e">
        <f>ORÇAMENTO!#REF!</f>
        <v>#REF!</v>
      </c>
      <c r="E1154" s="175"/>
      <c r="F1154" s="176" t="e">
        <f>ORÇAMENTO!#REF!</f>
        <v>#REF!</v>
      </c>
    </row>
    <row r="1155" spans="1:6" ht="15.75">
      <c r="A1155" s="174" t="e">
        <f>IF(ORÇAMENTO!#REF!="","",ORÇAMENTO!#REF!)</f>
        <v>#REF!</v>
      </c>
      <c r="B1155" s="142" t="e">
        <f>ORÇAMENTO!#REF!</f>
        <v>#REF!</v>
      </c>
      <c r="C1155" s="22" t="e">
        <f>ORÇAMENTO!#REF!</f>
        <v>#REF!</v>
      </c>
      <c r="D1155" s="21" t="e">
        <f>ORÇAMENTO!#REF!</f>
        <v>#REF!</v>
      </c>
      <c r="E1155" s="175"/>
      <c r="F1155" s="176" t="e">
        <f>ORÇAMENTO!#REF!</f>
        <v>#REF!</v>
      </c>
    </row>
    <row r="1156" spans="1:6" ht="15.75">
      <c r="A1156" s="174" t="e">
        <f>IF(ORÇAMENTO!#REF!="","",ORÇAMENTO!#REF!)</f>
        <v>#REF!</v>
      </c>
      <c r="B1156" s="142" t="e">
        <f>ORÇAMENTO!#REF!</f>
        <v>#REF!</v>
      </c>
      <c r="C1156" s="22" t="e">
        <f>ORÇAMENTO!#REF!</f>
        <v>#REF!</v>
      </c>
      <c r="D1156" s="21" t="e">
        <f>ORÇAMENTO!#REF!</f>
        <v>#REF!</v>
      </c>
      <c r="E1156" s="175"/>
      <c r="F1156" s="176" t="e">
        <f>ORÇAMENTO!#REF!</f>
        <v>#REF!</v>
      </c>
    </row>
    <row r="1157" spans="1:6" ht="15.75">
      <c r="A1157" s="174" t="e">
        <f>IF(ORÇAMENTO!#REF!="","",ORÇAMENTO!#REF!)</f>
        <v>#REF!</v>
      </c>
      <c r="B1157" s="142" t="e">
        <f>ORÇAMENTO!#REF!</f>
        <v>#REF!</v>
      </c>
      <c r="C1157" s="22" t="e">
        <f>ORÇAMENTO!#REF!</f>
        <v>#REF!</v>
      </c>
      <c r="D1157" s="21" t="e">
        <f>ORÇAMENTO!#REF!</f>
        <v>#REF!</v>
      </c>
      <c r="E1157" s="175"/>
      <c r="F1157" s="176" t="e">
        <f>ORÇAMENTO!#REF!</f>
        <v>#REF!</v>
      </c>
    </row>
    <row r="1158" spans="1:6" ht="15.75">
      <c r="A1158" s="174" t="e">
        <f>IF(ORÇAMENTO!#REF!="","",ORÇAMENTO!#REF!)</f>
        <v>#REF!</v>
      </c>
      <c r="B1158" s="142" t="e">
        <f>ORÇAMENTO!#REF!</f>
        <v>#REF!</v>
      </c>
      <c r="C1158" s="22" t="e">
        <f>ORÇAMENTO!#REF!</f>
        <v>#REF!</v>
      </c>
      <c r="D1158" s="21" t="e">
        <f>ORÇAMENTO!#REF!</f>
        <v>#REF!</v>
      </c>
      <c r="E1158" s="175"/>
      <c r="F1158" s="176" t="e">
        <f>ORÇAMENTO!#REF!</f>
        <v>#REF!</v>
      </c>
    </row>
    <row r="1159" spans="1:6" ht="15.75">
      <c r="A1159" s="174" t="e">
        <f>IF(ORÇAMENTO!#REF!="","",ORÇAMENTO!#REF!)</f>
        <v>#REF!</v>
      </c>
      <c r="B1159" s="142" t="e">
        <f>ORÇAMENTO!#REF!</f>
        <v>#REF!</v>
      </c>
      <c r="C1159" s="22" t="e">
        <f>ORÇAMENTO!#REF!</f>
        <v>#REF!</v>
      </c>
      <c r="D1159" s="21" t="e">
        <f>ORÇAMENTO!#REF!</f>
        <v>#REF!</v>
      </c>
      <c r="E1159" s="175"/>
      <c r="F1159" s="176" t="e">
        <f>ORÇAMENTO!#REF!</f>
        <v>#REF!</v>
      </c>
    </row>
    <row r="1160" spans="1:6" ht="15.75">
      <c r="A1160" s="174" t="e">
        <f>IF(ORÇAMENTO!#REF!="","",ORÇAMENTO!#REF!)</f>
        <v>#REF!</v>
      </c>
      <c r="B1160" s="142" t="e">
        <f>ORÇAMENTO!#REF!</f>
        <v>#REF!</v>
      </c>
      <c r="C1160" s="22" t="e">
        <f>ORÇAMENTO!#REF!</f>
        <v>#REF!</v>
      </c>
      <c r="D1160" s="21" t="e">
        <f>ORÇAMENTO!#REF!</f>
        <v>#REF!</v>
      </c>
      <c r="E1160" s="175"/>
      <c r="F1160" s="176" t="e">
        <f>ORÇAMENTO!#REF!</f>
        <v>#REF!</v>
      </c>
    </row>
    <row r="1161" spans="1:6" ht="15.75">
      <c r="A1161" s="174" t="e">
        <f>IF(ORÇAMENTO!#REF!="","",ORÇAMENTO!#REF!)</f>
        <v>#REF!</v>
      </c>
      <c r="B1161" s="142" t="e">
        <f>ORÇAMENTO!#REF!</f>
        <v>#REF!</v>
      </c>
      <c r="C1161" s="22" t="e">
        <f>ORÇAMENTO!#REF!</f>
        <v>#REF!</v>
      </c>
      <c r="D1161" s="21" t="e">
        <f>ORÇAMENTO!#REF!</f>
        <v>#REF!</v>
      </c>
      <c r="E1161" s="175"/>
      <c r="F1161" s="176" t="e">
        <f>ORÇAMENTO!#REF!</f>
        <v>#REF!</v>
      </c>
    </row>
    <row r="1162" spans="1:6" ht="15.75">
      <c r="A1162" s="174" t="e">
        <f>IF(ORÇAMENTO!#REF!="","",ORÇAMENTO!#REF!)</f>
        <v>#REF!</v>
      </c>
      <c r="B1162" s="142" t="e">
        <f>ORÇAMENTO!#REF!</f>
        <v>#REF!</v>
      </c>
      <c r="C1162" s="22" t="e">
        <f>ORÇAMENTO!#REF!</f>
        <v>#REF!</v>
      </c>
      <c r="D1162" s="21" t="e">
        <f>ORÇAMENTO!#REF!</f>
        <v>#REF!</v>
      </c>
      <c r="E1162" s="175"/>
      <c r="F1162" s="176" t="e">
        <f>ORÇAMENTO!#REF!</f>
        <v>#REF!</v>
      </c>
    </row>
    <row r="1163" spans="1:6" ht="15.75">
      <c r="A1163" s="174" t="e">
        <f>IF(ORÇAMENTO!#REF!="","",ORÇAMENTO!#REF!)</f>
        <v>#REF!</v>
      </c>
      <c r="B1163" s="142" t="e">
        <f>ORÇAMENTO!#REF!</f>
        <v>#REF!</v>
      </c>
      <c r="C1163" s="22" t="e">
        <f>ORÇAMENTO!#REF!</f>
        <v>#REF!</v>
      </c>
      <c r="D1163" s="21" t="e">
        <f>ORÇAMENTO!#REF!</f>
        <v>#REF!</v>
      </c>
      <c r="E1163" s="175"/>
      <c r="F1163" s="176" t="e">
        <f>ORÇAMENTO!#REF!</f>
        <v>#REF!</v>
      </c>
    </row>
    <row r="1164" spans="1:6" ht="15.75">
      <c r="A1164" s="174" t="e">
        <f>IF(ORÇAMENTO!#REF!="","",ORÇAMENTO!#REF!)</f>
        <v>#REF!</v>
      </c>
      <c r="B1164" s="142" t="e">
        <f>ORÇAMENTO!#REF!</f>
        <v>#REF!</v>
      </c>
      <c r="C1164" s="22" t="e">
        <f>ORÇAMENTO!#REF!</f>
        <v>#REF!</v>
      </c>
      <c r="D1164" s="21" t="e">
        <f>ORÇAMENTO!#REF!</f>
        <v>#REF!</v>
      </c>
      <c r="E1164" s="175"/>
      <c r="F1164" s="176" t="e">
        <f>ORÇAMENTO!#REF!</f>
        <v>#REF!</v>
      </c>
    </row>
    <row r="1165" spans="1:6" ht="15.75">
      <c r="A1165" s="174" t="e">
        <f>IF(ORÇAMENTO!#REF!="","",ORÇAMENTO!#REF!)</f>
        <v>#REF!</v>
      </c>
      <c r="B1165" s="142" t="e">
        <f>ORÇAMENTO!#REF!</f>
        <v>#REF!</v>
      </c>
      <c r="C1165" s="22" t="e">
        <f>ORÇAMENTO!#REF!</f>
        <v>#REF!</v>
      </c>
      <c r="D1165" s="21" t="e">
        <f>ORÇAMENTO!#REF!</f>
        <v>#REF!</v>
      </c>
      <c r="E1165" s="175"/>
      <c r="F1165" s="176" t="e">
        <f>ORÇAMENTO!#REF!</f>
        <v>#REF!</v>
      </c>
    </row>
    <row r="1166" spans="1:6" ht="15.75">
      <c r="A1166" s="174" t="e">
        <f>IF(ORÇAMENTO!#REF!="","",ORÇAMENTO!#REF!)</f>
        <v>#REF!</v>
      </c>
      <c r="B1166" s="142" t="e">
        <f>ORÇAMENTO!#REF!</f>
        <v>#REF!</v>
      </c>
      <c r="C1166" s="22" t="e">
        <f>ORÇAMENTO!#REF!</f>
        <v>#REF!</v>
      </c>
      <c r="D1166" s="21" t="e">
        <f>ORÇAMENTO!#REF!</f>
        <v>#REF!</v>
      </c>
      <c r="E1166" s="175"/>
      <c r="F1166" s="176" t="e">
        <f>ORÇAMENTO!#REF!</f>
        <v>#REF!</v>
      </c>
    </row>
    <row r="1167" spans="1:6" ht="15.75">
      <c r="A1167" s="174" t="e">
        <f>IF(ORÇAMENTO!#REF!="","",ORÇAMENTO!#REF!)</f>
        <v>#REF!</v>
      </c>
      <c r="B1167" s="142" t="e">
        <f>ORÇAMENTO!#REF!</f>
        <v>#REF!</v>
      </c>
      <c r="C1167" s="22" t="e">
        <f>ORÇAMENTO!#REF!</f>
        <v>#REF!</v>
      </c>
      <c r="D1167" s="21" t="e">
        <f>ORÇAMENTO!#REF!</f>
        <v>#REF!</v>
      </c>
      <c r="E1167" s="175"/>
      <c r="F1167" s="176" t="e">
        <f>ORÇAMENTO!#REF!</f>
        <v>#REF!</v>
      </c>
    </row>
    <row r="1168" spans="1:6" ht="15.75">
      <c r="A1168" s="174" t="e">
        <f>IF(ORÇAMENTO!#REF!="","",ORÇAMENTO!#REF!)</f>
        <v>#REF!</v>
      </c>
      <c r="B1168" s="142" t="e">
        <f>ORÇAMENTO!#REF!</f>
        <v>#REF!</v>
      </c>
      <c r="C1168" s="22" t="e">
        <f>ORÇAMENTO!#REF!</f>
        <v>#REF!</v>
      </c>
      <c r="D1168" s="21" t="e">
        <f>ORÇAMENTO!#REF!</f>
        <v>#REF!</v>
      </c>
      <c r="E1168" s="175"/>
      <c r="F1168" s="176" t="e">
        <f>ORÇAMENTO!#REF!</f>
        <v>#REF!</v>
      </c>
    </row>
    <row r="1169" spans="1:6" ht="15.75">
      <c r="A1169" s="174" t="e">
        <f>IF(ORÇAMENTO!#REF!="","",ORÇAMENTO!#REF!)</f>
        <v>#REF!</v>
      </c>
      <c r="B1169" s="142" t="e">
        <f>ORÇAMENTO!#REF!</f>
        <v>#REF!</v>
      </c>
      <c r="C1169" s="22" t="e">
        <f>ORÇAMENTO!#REF!</f>
        <v>#REF!</v>
      </c>
      <c r="D1169" s="21" t="e">
        <f>ORÇAMENTO!#REF!</f>
        <v>#REF!</v>
      </c>
      <c r="E1169" s="175"/>
      <c r="F1169" s="176" t="e">
        <f>ORÇAMENTO!#REF!</f>
        <v>#REF!</v>
      </c>
    </row>
    <row r="1170" spans="1:6" ht="15.75">
      <c r="A1170" s="174" t="e">
        <f>IF(ORÇAMENTO!#REF!="","",ORÇAMENTO!#REF!)</f>
        <v>#REF!</v>
      </c>
      <c r="B1170" s="142" t="e">
        <f>ORÇAMENTO!#REF!</f>
        <v>#REF!</v>
      </c>
      <c r="C1170" s="22" t="e">
        <f>ORÇAMENTO!#REF!</f>
        <v>#REF!</v>
      </c>
      <c r="D1170" s="21" t="e">
        <f>ORÇAMENTO!#REF!</f>
        <v>#REF!</v>
      </c>
      <c r="E1170" s="175"/>
      <c r="F1170" s="176" t="e">
        <f>ORÇAMENTO!#REF!</f>
        <v>#REF!</v>
      </c>
    </row>
    <row r="1171" spans="1:6" ht="15.75">
      <c r="A1171" s="174" t="e">
        <f>IF(ORÇAMENTO!#REF!="","",ORÇAMENTO!#REF!)</f>
        <v>#REF!</v>
      </c>
      <c r="B1171" s="142" t="e">
        <f>ORÇAMENTO!#REF!</f>
        <v>#REF!</v>
      </c>
      <c r="C1171" s="22" t="e">
        <f>ORÇAMENTO!#REF!</f>
        <v>#REF!</v>
      </c>
      <c r="D1171" s="21" t="e">
        <f>ORÇAMENTO!#REF!</f>
        <v>#REF!</v>
      </c>
      <c r="E1171" s="175"/>
      <c r="F1171" s="176" t="e">
        <f>ORÇAMENTO!#REF!</f>
        <v>#REF!</v>
      </c>
    </row>
    <row r="1172" spans="1:6" ht="15.75">
      <c r="A1172" s="174" t="e">
        <f>IF(ORÇAMENTO!#REF!="","",ORÇAMENTO!#REF!)</f>
        <v>#REF!</v>
      </c>
      <c r="B1172" s="142" t="e">
        <f>ORÇAMENTO!#REF!</f>
        <v>#REF!</v>
      </c>
      <c r="C1172" s="22" t="e">
        <f>ORÇAMENTO!#REF!</f>
        <v>#REF!</v>
      </c>
      <c r="D1172" s="21" t="e">
        <f>ORÇAMENTO!#REF!</f>
        <v>#REF!</v>
      </c>
      <c r="E1172" s="175"/>
      <c r="F1172" s="176" t="e">
        <f>ORÇAMENTO!#REF!</f>
        <v>#REF!</v>
      </c>
    </row>
    <row r="1173" spans="1:6" ht="15.75">
      <c r="A1173" s="174" t="e">
        <f>IF(ORÇAMENTO!#REF!="","",ORÇAMENTO!#REF!)</f>
        <v>#REF!</v>
      </c>
      <c r="B1173" s="142" t="e">
        <f>ORÇAMENTO!#REF!</f>
        <v>#REF!</v>
      </c>
      <c r="C1173" s="22" t="e">
        <f>ORÇAMENTO!#REF!</f>
        <v>#REF!</v>
      </c>
      <c r="D1173" s="21" t="e">
        <f>ORÇAMENTO!#REF!</f>
        <v>#REF!</v>
      </c>
      <c r="E1173" s="175"/>
      <c r="F1173" s="176" t="e">
        <f>ORÇAMENTO!#REF!</f>
        <v>#REF!</v>
      </c>
    </row>
    <row r="1174" spans="1:6" ht="15.75">
      <c r="A1174" s="174" t="e">
        <f>IF(ORÇAMENTO!#REF!="","",ORÇAMENTO!#REF!)</f>
        <v>#REF!</v>
      </c>
      <c r="B1174" s="142" t="e">
        <f>ORÇAMENTO!#REF!</f>
        <v>#REF!</v>
      </c>
      <c r="C1174" s="22" t="e">
        <f>ORÇAMENTO!#REF!</f>
        <v>#REF!</v>
      </c>
      <c r="D1174" s="21" t="e">
        <f>ORÇAMENTO!#REF!</f>
        <v>#REF!</v>
      </c>
      <c r="E1174" s="175"/>
      <c r="F1174" s="176" t="e">
        <f>ORÇAMENTO!#REF!</f>
        <v>#REF!</v>
      </c>
    </row>
    <row r="1175" spans="1:6" ht="15.75">
      <c r="A1175" s="174" t="e">
        <f>IF(ORÇAMENTO!#REF!="","",ORÇAMENTO!#REF!)</f>
        <v>#REF!</v>
      </c>
      <c r="B1175" s="142" t="e">
        <f>ORÇAMENTO!#REF!</f>
        <v>#REF!</v>
      </c>
      <c r="C1175" s="22" t="e">
        <f>ORÇAMENTO!#REF!</f>
        <v>#REF!</v>
      </c>
      <c r="D1175" s="21" t="e">
        <f>ORÇAMENTO!#REF!</f>
        <v>#REF!</v>
      </c>
      <c r="E1175" s="175"/>
      <c r="F1175" s="176" t="e">
        <f>ORÇAMENTO!#REF!</f>
        <v>#REF!</v>
      </c>
    </row>
    <row r="1176" spans="1:6" ht="15.75">
      <c r="A1176" s="174" t="e">
        <f>IF(ORÇAMENTO!#REF!="","",ORÇAMENTO!#REF!)</f>
        <v>#REF!</v>
      </c>
      <c r="B1176" s="142" t="e">
        <f>ORÇAMENTO!#REF!</f>
        <v>#REF!</v>
      </c>
      <c r="C1176" s="22" t="e">
        <f>ORÇAMENTO!#REF!</f>
        <v>#REF!</v>
      </c>
      <c r="D1176" s="21" t="e">
        <f>ORÇAMENTO!#REF!</f>
        <v>#REF!</v>
      </c>
      <c r="E1176" s="175"/>
      <c r="F1176" s="176" t="e">
        <f>ORÇAMENTO!#REF!</f>
        <v>#REF!</v>
      </c>
    </row>
    <row r="1177" spans="1:6" ht="15.75">
      <c r="A1177" s="174" t="e">
        <f>IF(ORÇAMENTO!#REF!="","",ORÇAMENTO!#REF!)</f>
        <v>#REF!</v>
      </c>
      <c r="B1177" s="142" t="e">
        <f>ORÇAMENTO!#REF!</f>
        <v>#REF!</v>
      </c>
      <c r="C1177" s="22" t="e">
        <f>ORÇAMENTO!#REF!</f>
        <v>#REF!</v>
      </c>
      <c r="D1177" s="21" t="e">
        <f>ORÇAMENTO!#REF!</f>
        <v>#REF!</v>
      </c>
      <c r="E1177" s="175"/>
      <c r="F1177" s="176" t="e">
        <f>ORÇAMENTO!#REF!</f>
        <v>#REF!</v>
      </c>
    </row>
    <row r="1178" spans="1:6" ht="15.75">
      <c r="A1178" s="174" t="e">
        <f>IF(ORÇAMENTO!#REF!="","",ORÇAMENTO!#REF!)</f>
        <v>#REF!</v>
      </c>
      <c r="B1178" s="142" t="e">
        <f>ORÇAMENTO!#REF!</f>
        <v>#REF!</v>
      </c>
      <c r="C1178" s="22" t="e">
        <f>ORÇAMENTO!#REF!</f>
        <v>#REF!</v>
      </c>
      <c r="D1178" s="21" t="e">
        <f>ORÇAMENTO!#REF!</f>
        <v>#REF!</v>
      </c>
      <c r="E1178" s="175"/>
      <c r="F1178" s="176" t="e">
        <f>ORÇAMENTO!#REF!</f>
        <v>#REF!</v>
      </c>
    </row>
    <row r="1179" spans="1:6" ht="15.75">
      <c r="A1179" s="174" t="e">
        <f>IF(ORÇAMENTO!#REF!="","",ORÇAMENTO!#REF!)</f>
        <v>#REF!</v>
      </c>
      <c r="B1179" s="142" t="e">
        <f>ORÇAMENTO!#REF!</f>
        <v>#REF!</v>
      </c>
      <c r="C1179" s="22" t="e">
        <f>ORÇAMENTO!#REF!</f>
        <v>#REF!</v>
      </c>
      <c r="D1179" s="21" t="e">
        <f>ORÇAMENTO!#REF!</f>
        <v>#REF!</v>
      </c>
      <c r="E1179" s="175"/>
      <c r="F1179" s="176" t="e">
        <f>ORÇAMENTO!#REF!</f>
        <v>#REF!</v>
      </c>
    </row>
    <row r="1180" spans="1:6" ht="15.75">
      <c r="A1180" s="174" t="e">
        <f>IF(ORÇAMENTO!#REF!="","",ORÇAMENTO!#REF!)</f>
        <v>#REF!</v>
      </c>
      <c r="B1180" s="142" t="e">
        <f>ORÇAMENTO!#REF!</f>
        <v>#REF!</v>
      </c>
      <c r="C1180" s="22" t="e">
        <f>ORÇAMENTO!#REF!</f>
        <v>#REF!</v>
      </c>
      <c r="D1180" s="21" t="e">
        <f>ORÇAMENTO!#REF!</f>
        <v>#REF!</v>
      </c>
      <c r="E1180" s="175"/>
      <c r="F1180" s="176" t="e">
        <f>ORÇAMENTO!#REF!</f>
        <v>#REF!</v>
      </c>
    </row>
    <row r="1181" spans="1:6" ht="15.75">
      <c r="A1181" s="174" t="e">
        <f>IF(ORÇAMENTO!#REF!="","",ORÇAMENTO!#REF!)</f>
        <v>#REF!</v>
      </c>
      <c r="B1181" s="142" t="e">
        <f>ORÇAMENTO!#REF!</f>
        <v>#REF!</v>
      </c>
      <c r="C1181" s="22" t="e">
        <f>ORÇAMENTO!#REF!</f>
        <v>#REF!</v>
      </c>
      <c r="D1181" s="21" t="e">
        <f>ORÇAMENTO!#REF!</f>
        <v>#REF!</v>
      </c>
      <c r="E1181" s="175"/>
      <c r="F1181" s="176" t="e">
        <f>ORÇAMENTO!#REF!</f>
        <v>#REF!</v>
      </c>
    </row>
    <row r="1182" spans="1:6" ht="15.75">
      <c r="A1182" s="174" t="e">
        <f>IF(ORÇAMENTO!#REF!="","",ORÇAMENTO!#REF!)</f>
        <v>#REF!</v>
      </c>
      <c r="B1182" s="142" t="e">
        <f>ORÇAMENTO!#REF!</f>
        <v>#REF!</v>
      </c>
      <c r="C1182" s="22" t="e">
        <f>ORÇAMENTO!#REF!</f>
        <v>#REF!</v>
      </c>
      <c r="D1182" s="21" t="e">
        <f>ORÇAMENTO!#REF!</f>
        <v>#REF!</v>
      </c>
      <c r="E1182" s="175"/>
      <c r="F1182" s="176" t="e">
        <f>ORÇAMENTO!#REF!</f>
        <v>#REF!</v>
      </c>
    </row>
    <row r="1183" spans="1:6" ht="15.75">
      <c r="A1183" s="174" t="e">
        <f>IF(ORÇAMENTO!#REF!="","",ORÇAMENTO!#REF!)</f>
        <v>#REF!</v>
      </c>
      <c r="B1183" s="142" t="e">
        <f>ORÇAMENTO!#REF!</f>
        <v>#REF!</v>
      </c>
      <c r="C1183" s="22" t="e">
        <f>ORÇAMENTO!#REF!</f>
        <v>#REF!</v>
      </c>
      <c r="D1183" s="21" t="e">
        <f>ORÇAMENTO!#REF!</f>
        <v>#REF!</v>
      </c>
      <c r="E1183" s="175"/>
      <c r="F1183" s="176" t="e">
        <f>ORÇAMENTO!#REF!</f>
        <v>#REF!</v>
      </c>
    </row>
    <row r="1184" spans="1:6" ht="15.75">
      <c r="A1184" s="174" t="e">
        <f>IF(ORÇAMENTO!#REF!="","",ORÇAMENTO!#REF!)</f>
        <v>#REF!</v>
      </c>
      <c r="B1184" s="142" t="e">
        <f>ORÇAMENTO!#REF!</f>
        <v>#REF!</v>
      </c>
      <c r="C1184" s="22" t="e">
        <f>ORÇAMENTO!#REF!</f>
        <v>#REF!</v>
      </c>
      <c r="D1184" s="21" t="e">
        <f>ORÇAMENTO!#REF!</f>
        <v>#REF!</v>
      </c>
      <c r="E1184" s="175"/>
      <c r="F1184" s="176" t="e">
        <f>ORÇAMENTO!#REF!</f>
        <v>#REF!</v>
      </c>
    </row>
    <row r="1185" spans="1:6" ht="15.75">
      <c r="A1185" s="174" t="e">
        <f>IF(ORÇAMENTO!#REF!="","",ORÇAMENTO!#REF!)</f>
        <v>#REF!</v>
      </c>
      <c r="B1185" s="142" t="e">
        <f>ORÇAMENTO!#REF!</f>
        <v>#REF!</v>
      </c>
      <c r="C1185" s="22" t="e">
        <f>ORÇAMENTO!#REF!</f>
        <v>#REF!</v>
      </c>
      <c r="D1185" s="21" t="e">
        <f>ORÇAMENTO!#REF!</f>
        <v>#REF!</v>
      </c>
      <c r="E1185" s="175"/>
      <c r="F1185" s="176" t="e">
        <f>ORÇAMENTO!#REF!</f>
        <v>#REF!</v>
      </c>
    </row>
    <row r="1186" spans="1:6" ht="15.75">
      <c r="A1186" s="174" t="e">
        <f>IF(ORÇAMENTO!#REF!="","",ORÇAMENTO!#REF!)</f>
        <v>#REF!</v>
      </c>
      <c r="B1186" s="142" t="e">
        <f>ORÇAMENTO!#REF!</f>
        <v>#REF!</v>
      </c>
      <c r="C1186" s="22" t="e">
        <f>ORÇAMENTO!#REF!</f>
        <v>#REF!</v>
      </c>
      <c r="D1186" s="21" t="e">
        <f>ORÇAMENTO!#REF!</f>
        <v>#REF!</v>
      </c>
      <c r="E1186" s="175"/>
      <c r="F1186" s="176" t="e">
        <f>ORÇAMENTO!#REF!</f>
        <v>#REF!</v>
      </c>
    </row>
    <row r="1187" spans="1:6" ht="15.75">
      <c r="A1187" s="174" t="e">
        <f>IF(ORÇAMENTO!#REF!="","",ORÇAMENTO!#REF!)</f>
        <v>#REF!</v>
      </c>
      <c r="B1187" s="142" t="e">
        <f>ORÇAMENTO!#REF!</f>
        <v>#REF!</v>
      </c>
      <c r="C1187" s="22" t="e">
        <f>ORÇAMENTO!#REF!</f>
        <v>#REF!</v>
      </c>
      <c r="D1187" s="21" t="e">
        <f>ORÇAMENTO!#REF!</f>
        <v>#REF!</v>
      </c>
      <c r="E1187" s="175"/>
      <c r="F1187" s="176" t="e">
        <f>ORÇAMENTO!#REF!</f>
        <v>#REF!</v>
      </c>
    </row>
    <row r="1188" spans="1:6" ht="15.75">
      <c r="A1188" s="174" t="e">
        <f>IF(ORÇAMENTO!#REF!="","",ORÇAMENTO!#REF!)</f>
        <v>#REF!</v>
      </c>
      <c r="B1188" s="142" t="e">
        <f>ORÇAMENTO!#REF!</f>
        <v>#REF!</v>
      </c>
      <c r="C1188" s="22" t="e">
        <f>ORÇAMENTO!#REF!</f>
        <v>#REF!</v>
      </c>
      <c r="D1188" s="21" t="e">
        <f>ORÇAMENTO!#REF!</f>
        <v>#REF!</v>
      </c>
      <c r="E1188" s="175"/>
      <c r="F1188" s="176" t="e">
        <f>ORÇAMENTO!#REF!</f>
        <v>#REF!</v>
      </c>
    </row>
    <row r="1189" spans="1:6" ht="15.75">
      <c r="A1189" s="174" t="e">
        <f>IF(ORÇAMENTO!#REF!="","",ORÇAMENTO!#REF!)</f>
        <v>#REF!</v>
      </c>
      <c r="B1189" s="142" t="e">
        <f>ORÇAMENTO!#REF!</f>
        <v>#REF!</v>
      </c>
      <c r="C1189" s="22" t="e">
        <f>ORÇAMENTO!#REF!</f>
        <v>#REF!</v>
      </c>
      <c r="D1189" s="21" t="e">
        <f>ORÇAMENTO!#REF!</f>
        <v>#REF!</v>
      </c>
      <c r="E1189" s="175"/>
      <c r="F1189" s="176" t="e">
        <f>ORÇAMENTO!#REF!</f>
        <v>#REF!</v>
      </c>
    </row>
    <row r="1190" spans="1:6" ht="15.75">
      <c r="A1190" s="174" t="e">
        <f>IF(ORÇAMENTO!#REF!="","",ORÇAMENTO!#REF!)</f>
        <v>#REF!</v>
      </c>
      <c r="B1190" s="142" t="e">
        <f>ORÇAMENTO!#REF!</f>
        <v>#REF!</v>
      </c>
      <c r="C1190" s="22" t="e">
        <f>ORÇAMENTO!#REF!</f>
        <v>#REF!</v>
      </c>
      <c r="D1190" s="21" t="e">
        <f>ORÇAMENTO!#REF!</f>
        <v>#REF!</v>
      </c>
      <c r="E1190" s="175"/>
      <c r="F1190" s="176" t="e">
        <f>ORÇAMENTO!#REF!</f>
        <v>#REF!</v>
      </c>
    </row>
    <row r="1191" spans="1:6" ht="15.75">
      <c r="A1191" s="174" t="e">
        <f>IF(ORÇAMENTO!#REF!="","",ORÇAMENTO!#REF!)</f>
        <v>#REF!</v>
      </c>
      <c r="B1191" s="142" t="e">
        <f>ORÇAMENTO!#REF!</f>
        <v>#REF!</v>
      </c>
      <c r="C1191" s="22" t="e">
        <f>ORÇAMENTO!#REF!</f>
        <v>#REF!</v>
      </c>
      <c r="D1191" s="21" t="e">
        <f>ORÇAMENTO!#REF!</f>
        <v>#REF!</v>
      </c>
      <c r="E1191" s="175"/>
      <c r="F1191" s="176" t="e">
        <f>ORÇAMENTO!#REF!</f>
        <v>#REF!</v>
      </c>
    </row>
    <row r="1192" spans="1:6" ht="15.75">
      <c r="A1192" s="174" t="e">
        <f>IF(ORÇAMENTO!#REF!="","",ORÇAMENTO!#REF!)</f>
        <v>#REF!</v>
      </c>
      <c r="B1192" s="142" t="e">
        <f>ORÇAMENTO!#REF!</f>
        <v>#REF!</v>
      </c>
      <c r="C1192" s="22" t="e">
        <f>ORÇAMENTO!#REF!</f>
        <v>#REF!</v>
      </c>
      <c r="D1192" s="21" t="e">
        <f>ORÇAMENTO!#REF!</f>
        <v>#REF!</v>
      </c>
      <c r="E1192" s="175"/>
      <c r="F1192" s="176" t="e">
        <f>ORÇAMENTO!#REF!</f>
        <v>#REF!</v>
      </c>
    </row>
    <row r="1193" spans="1:6" ht="15.75">
      <c r="A1193" s="174" t="e">
        <f>IF(ORÇAMENTO!#REF!="","",ORÇAMENTO!#REF!)</f>
        <v>#REF!</v>
      </c>
      <c r="B1193" s="142" t="e">
        <f>ORÇAMENTO!#REF!</f>
        <v>#REF!</v>
      </c>
      <c r="C1193" s="22" t="e">
        <f>ORÇAMENTO!#REF!</f>
        <v>#REF!</v>
      </c>
      <c r="D1193" s="21" t="e">
        <f>ORÇAMENTO!#REF!</f>
        <v>#REF!</v>
      </c>
      <c r="E1193" s="175"/>
      <c r="F1193" s="176" t="e">
        <f>ORÇAMENTO!#REF!</f>
        <v>#REF!</v>
      </c>
    </row>
    <row r="1194" spans="1:6" ht="15.75">
      <c r="A1194" s="174" t="e">
        <f>IF(ORÇAMENTO!#REF!="","",ORÇAMENTO!#REF!)</f>
        <v>#REF!</v>
      </c>
      <c r="B1194" s="142" t="e">
        <f>ORÇAMENTO!#REF!</f>
        <v>#REF!</v>
      </c>
      <c r="C1194" s="22" t="e">
        <f>ORÇAMENTO!#REF!</f>
        <v>#REF!</v>
      </c>
      <c r="D1194" s="21" t="e">
        <f>ORÇAMENTO!#REF!</f>
        <v>#REF!</v>
      </c>
      <c r="E1194" s="175"/>
      <c r="F1194" s="176" t="e">
        <f>ORÇAMENTO!#REF!</f>
        <v>#REF!</v>
      </c>
    </row>
    <row r="1195" spans="1:6" ht="15.75">
      <c r="A1195" s="174" t="e">
        <f>IF(ORÇAMENTO!#REF!="","",ORÇAMENTO!#REF!)</f>
        <v>#REF!</v>
      </c>
      <c r="B1195" s="142" t="e">
        <f>ORÇAMENTO!#REF!</f>
        <v>#REF!</v>
      </c>
      <c r="C1195" s="22" t="e">
        <f>ORÇAMENTO!#REF!</f>
        <v>#REF!</v>
      </c>
      <c r="D1195" s="21" t="e">
        <f>ORÇAMENTO!#REF!</f>
        <v>#REF!</v>
      </c>
      <c r="E1195" s="175"/>
      <c r="F1195" s="176" t="e">
        <f>ORÇAMENTO!#REF!</f>
        <v>#REF!</v>
      </c>
    </row>
    <row r="1196" spans="1:6" ht="15.75">
      <c r="A1196" s="174" t="e">
        <f>IF(ORÇAMENTO!#REF!="","",ORÇAMENTO!#REF!)</f>
        <v>#REF!</v>
      </c>
      <c r="B1196" s="142" t="e">
        <f>ORÇAMENTO!#REF!</f>
        <v>#REF!</v>
      </c>
      <c r="C1196" s="22" t="e">
        <f>ORÇAMENTO!#REF!</f>
        <v>#REF!</v>
      </c>
      <c r="D1196" s="21" t="e">
        <f>ORÇAMENTO!#REF!</f>
        <v>#REF!</v>
      </c>
      <c r="E1196" s="175"/>
      <c r="F1196" s="176" t="e">
        <f>ORÇAMENTO!#REF!</f>
        <v>#REF!</v>
      </c>
    </row>
    <row r="1197" spans="1:6" ht="15.75">
      <c r="A1197" s="174" t="e">
        <f>IF(ORÇAMENTO!#REF!="","",ORÇAMENTO!#REF!)</f>
        <v>#REF!</v>
      </c>
      <c r="B1197" s="142" t="e">
        <f>ORÇAMENTO!#REF!</f>
        <v>#REF!</v>
      </c>
      <c r="C1197" s="22" t="e">
        <f>ORÇAMENTO!#REF!</f>
        <v>#REF!</v>
      </c>
      <c r="D1197" s="21" t="e">
        <f>ORÇAMENTO!#REF!</f>
        <v>#REF!</v>
      </c>
      <c r="E1197" s="175"/>
      <c r="F1197" s="176" t="e">
        <f>ORÇAMENTO!#REF!</f>
        <v>#REF!</v>
      </c>
    </row>
    <row r="1198" spans="1:6" ht="15.75">
      <c r="A1198" s="174" t="e">
        <f>IF(ORÇAMENTO!#REF!="","",ORÇAMENTO!#REF!)</f>
        <v>#REF!</v>
      </c>
      <c r="B1198" s="142" t="e">
        <f>ORÇAMENTO!#REF!</f>
        <v>#REF!</v>
      </c>
      <c r="C1198" s="22" t="e">
        <f>ORÇAMENTO!#REF!</f>
        <v>#REF!</v>
      </c>
      <c r="D1198" s="21" t="e">
        <f>ORÇAMENTO!#REF!</f>
        <v>#REF!</v>
      </c>
      <c r="E1198" s="175"/>
      <c r="F1198" s="176" t="e">
        <f>ORÇAMENTO!#REF!</f>
        <v>#REF!</v>
      </c>
    </row>
    <row r="1199" spans="1:6" ht="15.75">
      <c r="A1199" s="174" t="e">
        <f>IF(ORÇAMENTO!#REF!="","",ORÇAMENTO!#REF!)</f>
        <v>#REF!</v>
      </c>
      <c r="B1199" s="142" t="e">
        <f>ORÇAMENTO!#REF!</f>
        <v>#REF!</v>
      </c>
      <c r="C1199" s="22" t="e">
        <f>ORÇAMENTO!#REF!</f>
        <v>#REF!</v>
      </c>
      <c r="D1199" s="21" t="e">
        <f>ORÇAMENTO!#REF!</f>
        <v>#REF!</v>
      </c>
      <c r="E1199" s="175"/>
      <c r="F1199" s="176" t="e">
        <f>ORÇAMENTO!#REF!</f>
        <v>#REF!</v>
      </c>
    </row>
    <row r="1200" spans="1:6" ht="15.75">
      <c r="A1200" s="174" t="e">
        <f>IF(ORÇAMENTO!#REF!="","",ORÇAMENTO!#REF!)</f>
        <v>#REF!</v>
      </c>
      <c r="B1200" s="142" t="e">
        <f>ORÇAMENTO!#REF!</f>
        <v>#REF!</v>
      </c>
      <c r="C1200" s="22" t="e">
        <f>ORÇAMENTO!#REF!</f>
        <v>#REF!</v>
      </c>
      <c r="D1200" s="21" t="e">
        <f>ORÇAMENTO!#REF!</f>
        <v>#REF!</v>
      </c>
      <c r="E1200" s="175"/>
      <c r="F1200" s="176" t="e">
        <f>ORÇAMENTO!#REF!</f>
        <v>#REF!</v>
      </c>
    </row>
    <row r="1201" spans="1:6" ht="15.75">
      <c r="A1201" s="174" t="e">
        <f>IF(ORÇAMENTO!#REF!="","",ORÇAMENTO!#REF!)</f>
        <v>#REF!</v>
      </c>
      <c r="B1201" s="142" t="e">
        <f>ORÇAMENTO!#REF!</f>
        <v>#REF!</v>
      </c>
      <c r="C1201" s="22" t="e">
        <f>ORÇAMENTO!#REF!</f>
        <v>#REF!</v>
      </c>
      <c r="D1201" s="21" t="e">
        <f>ORÇAMENTO!#REF!</f>
        <v>#REF!</v>
      </c>
      <c r="E1201" s="175"/>
      <c r="F1201" s="176" t="e">
        <f>ORÇAMENTO!#REF!</f>
        <v>#REF!</v>
      </c>
    </row>
    <row r="1202" spans="1:6" ht="15.75">
      <c r="A1202" s="174" t="e">
        <f>IF(ORÇAMENTO!#REF!="","",ORÇAMENTO!#REF!)</f>
        <v>#REF!</v>
      </c>
      <c r="B1202" s="142" t="e">
        <f>ORÇAMENTO!#REF!</f>
        <v>#REF!</v>
      </c>
      <c r="C1202" s="22" t="e">
        <f>ORÇAMENTO!#REF!</f>
        <v>#REF!</v>
      </c>
      <c r="D1202" s="21" t="e">
        <f>ORÇAMENTO!#REF!</f>
        <v>#REF!</v>
      </c>
      <c r="E1202" s="175"/>
      <c r="F1202" s="176" t="e">
        <f>ORÇAMENTO!#REF!</f>
        <v>#REF!</v>
      </c>
    </row>
    <row r="1203" spans="1:6" ht="15.75">
      <c r="A1203" s="174" t="e">
        <f>IF(ORÇAMENTO!#REF!="","",ORÇAMENTO!#REF!)</f>
        <v>#REF!</v>
      </c>
      <c r="B1203" s="142" t="e">
        <f>ORÇAMENTO!#REF!</f>
        <v>#REF!</v>
      </c>
      <c r="C1203" s="22" t="e">
        <f>ORÇAMENTO!#REF!</f>
        <v>#REF!</v>
      </c>
      <c r="D1203" s="21" t="e">
        <f>ORÇAMENTO!#REF!</f>
        <v>#REF!</v>
      </c>
      <c r="E1203" s="175"/>
      <c r="F1203" s="176" t="e">
        <f>ORÇAMENTO!#REF!</f>
        <v>#REF!</v>
      </c>
    </row>
    <row r="1204" spans="1:6" ht="15.75">
      <c r="A1204" s="174" t="e">
        <f>IF(ORÇAMENTO!#REF!="","",ORÇAMENTO!#REF!)</f>
        <v>#REF!</v>
      </c>
      <c r="B1204" s="142" t="e">
        <f>ORÇAMENTO!#REF!</f>
        <v>#REF!</v>
      </c>
      <c r="C1204" s="22" t="e">
        <f>ORÇAMENTO!#REF!</f>
        <v>#REF!</v>
      </c>
      <c r="D1204" s="21" t="e">
        <f>ORÇAMENTO!#REF!</f>
        <v>#REF!</v>
      </c>
      <c r="E1204" s="175"/>
      <c r="F1204" s="176" t="e">
        <f>ORÇAMENTO!#REF!</f>
        <v>#REF!</v>
      </c>
    </row>
    <row r="1205" spans="1:6" ht="15.75">
      <c r="A1205" s="174" t="e">
        <f>IF(ORÇAMENTO!#REF!="","",ORÇAMENTO!#REF!)</f>
        <v>#REF!</v>
      </c>
      <c r="B1205" s="142" t="e">
        <f>ORÇAMENTO!#REF!</f>
        <v>#REF!</v>
      </c>
      <c r="C1205" s="22" t="e">
        <f>ORÇAMENTO!#REF!</f>
        <v>#REF!</v>
      </c>
      <c r="D1205" s="21" t="e">
        <f>ORÇAMENTO!#REF!</f>
        <v>#REF!</v>
      </c>
      <c r="E1205" s="175"/>
      <c r="F1205" s="176" t="e">
        <f>ORÇAMENTO!#REF!</f>
        <v>#REF!</v>
      </c>
    </row>
    <row r="1206" spans="1:6" ht="15.75">
      <c r="A1206" s="174" t="e">
        <f>IF(ORÇAMENTO!#REF!="","",ORÇAMENTO!#REF!)</f>
        <v>#REF!</v>
      </c>
      <c r="B1206" s="142" t="e">
        <f>ORÇAMENTO!#REF!</f>
        <v>#REF!</v>
      </c>
      <c r="C1206" s="22" t="e">
        <f>ORÇAMENTO!#REF!</f>
        <v>#REF!</v>
      </c>
      <c r="D1206" s="21" t="e">
        <f>ORÇAMENTO!#REF!</f>
        <v>#REF!</v>
      </c>
      <c r="E1206" s="175"/>
      <c r="F1206" s="176" t="e">
        <f>ORÇAMENTO!#REF!</f>
        <v>#REF!</v>
      </c>
    </row>
    <row r="1207" spans="1:6" ht="15.75">
      <c r="A1207" s="174" t="e">
        <f>IF(ORÇAMENTO!#REF!="","",ORÇAMENTO!#REF!)</f>
        <v>#REF!</v>
      </c>
      <c r="B1207" s="142" t="e">
        <f>ORÇAMENTO!#REF!</f>
        <v>#REF!</v>
      </c>
      <c r="C1207" s="22" t="e">
        <f>ORÇAMENTO!#REF!</f>
        <v>#REF!</v>
      </c>
      <c r="D1207" s="21" t="e">
        <f>ORÇAMENTO!#REF!</f>
        <v>#REF!</v>
      </c>
      <c r="E1207" s="175"/>
      <c r="F1207" s="176" t="e">
        <f>ORÇAMENTO!#REF!</f>
        <v>#REF!</v>
      </c>
    </row>
    <row r="1208" spans="1:6" ht="15.75">
      <c r="A1208" s="174" t="e">
        <f>IF(ORÇAMENTO!#REF!="","",ORÇAMENTO!#REF!)</f>
        <v>#REF!</v>
      </c>
      <c r="B1208" s="142" t="e">
        <f>ORÇAMENTO!#REF!</f>
        <v>#REF!</v>
      </c>
      <c r="C1208" s="22" t="e">
        <f>ORÇAMENTO!#REF!</f>
        <v>#REF!</v>
      </c>
      <c r="D1208" s="21" t="e">
        <f>ORÇAMENTO!#REF!</f>
        <v>#REF!</v>
      </c>
      <c r="E1208" s="175"/>
      <c r="F1208" s="176" t="e">
        <f>ORÇAMENTO!#REF!</f>
        <v>#REF!</v>
      </c>
    </row>
    <row r="1209" spans="1:6" ht="15.75">
      <c r="A1209" s="174" t="e">
        <f>IF(ORÇAMENTO!#REF!="","",ORÇAMENTO!#REF!)</f>
        <v>#REF!</v>
      </c>
      <c r="B1209" s="142" t="e">
        <f>ORÇAMENTO!#REF!</f>
        <v>#REF!</v>
      </c>
      <c r="C1209" s="22" t="e">
        <f>ORÇAMENTO!#REF!</f>
        <v>#REF!</v>
      </c>
      <c r="D1209" s="21" t="e">
        <f>ORÇAMENTO!#REF!</f>
        <v>#REF!</v>
      </c>
      <c r="E1209" s="175"/>
      <c r="F1209" s="176" t="e">
        <f>ORÇAMENTO!#REF!</f>
        <v>#REF!</v>
      </c>
    </row>
    <row r="1210" spans="1:6" ht="15.75">
      <c r="A1210" s="174" t="e">
        <f>IF(ORÇAMENTO!#REF!="","",ORÇAMENTO!#REF!)</f>
        <v>#REF!</v>
      </c>
      <c r="B1210" s="142" t="e">
        <f>ORÇAMENTO!#REF!</f>
        <v>#REF!</v>
      </c>
      <c r="C1210" s="22" t="e">
        <f>ORÇAMENTO!#REF!</f>
        <v>#REF!</v>
      </c>
      <c r="D1210" s="21" t="e">
        <f>ORÇAMENTO!#REF!</f>
        <v>#REF!</v>
      </c>
      <c r="E1210" s="175"/>
      <c r="F1210" s="176" t="e">
        <f>ORÇAMENTO!#REF!</f>
        <v>#REF!</v>
      </c>
    </row>
    <row r="1211" spans="1:6" ht="15.75">
      <c r="A1211" s="174" t="e">
        <f>IF(ORÇAMENTO!#REF!="","",ORÇAMENTO!#REF!)</f>
        <v>#REF!</v>
      </c>
      <c r="B1211" s="142" t="e">
        <f>ORÇAMENTO!#REF!</f>
        <v>#REF!</v>
      </c>
      <c r="C1211" s="22" t="e">
        <f>ORÇAMENTO!#REF!</f>
        <v>#REF!</v>
      </c>
      <c r="D1211" s="21" t="e">
        <f>ORÇAMENTO!#REF!</f>
        <v>#REF!</v>
      </c>
      <c r="E1211" s="175"/>
      <c r="F1211" s="176" t="e">
        <f>ORÇAMENTO!#REF!</f>
        <v>#REF!</v>
      </c>
    </row>
    <row r="1212" spans="1:6" ht="15.75">
      <c r="A1212" s="174" t="e">
        <f>IF(ORÇAMENTO!#REF!="","",ORÇAMENTO!#REF!)</f>
        <v>#REF!</v>
      </c>
      <c r="B1212" s="142" t="e">
        <f>ORÇAMENTO!#REF!</f>
        <v>#REF!</v>
      </c>
      <c r="C1212" s="22" t="e">
        <f>ORÇAMENTO!#REF!</f>
        <v>#REF!</v>
      </c>
      <c r="D1212" s="21" t="e">
        <f>ORÇAMENTO!#REF!</f>
        <v>#REF!</v>
      </c>
      <c r="E1212" s="175"/>
      <c r="F1212" s="176" t="e">
        <f>ORÇAMENTO!#REF!</f>
        <v>#REF!</v>
      </c>
    </row>
    <row r="1213" spans="1:6" ht="15.75">
      <c r="A1213" s="174" t="e">
        <f>IF(ORÇAMENTO!#REF!="","",ORÇAMENTO!#REF!)</f>
        <v>#REF!</v>
      </c>
      <c r="B1213" s="142" t="e">
        <f>ORÇAMENTO!#REF!</f>
        <v>#REF!</v>
      </c>
      <c r="C1213" s="22" t="e">
        <f>ORÇAMENTO!#REF!</f>
        <v>#REF!</v>
      </c>
      <c r="D1213" s="21" t="e">
        <f>ORÇAMENTO!#REF!</f>
        <v>#REF!</v>
      </c>
      <c r="E1213" s="175"/>
      <c r="F1213" s="176" t="e">
        <f>ORÇAMENTO!#REF!</f>
        <v>#REF!</v>
      </c>
    </row>
    <row r="1214" spans="1:6" ht="15.75">
      <c r="A1214" s="174" t="e">
        <f>IF(ORÇAMENTO!#REF!="","",ORÇAMENTO!#REF!)</f>
        <v>#REF!</v>
      </c>
      <c r="B1214" s="142" t="e">
        <f>ORÇAMENTO!#REF!</f>
        <v>#REF!</v>
      </c>
      <c r="C1214" s="22" t="e">
        <f>ORÇAMENTO!#REF!</f>
        <v>#REF!</v>
      </c>
      <c r="D1214" s="21" t="e">
        <f>ORÇAMENTO!#REF!</f>
        <v>#REF!</v>
      </c>
      <c r="E1214" s="175"/>
      <c r="F1214" s="176" t="e">
        <f>ORÇAMENTO!#REF!</f>
        <v>#REF!</v>
      </c>
    </row>
    <row r="1215" spans="1:6" ht="15.75">
      <c r="A1215" s="174" t="e">
        <f>IF(ORÇAMENTO!#REF!="","",ORÇAMENTO!#REF!)</f>
        <v>#REF!</v>
      </c>
      <c r="B1215" s="142" t="e">
        <f>ORÇAMENTO!#REF!</f>
        <v>#REF!</v>
      </c>
      <c r="C1215" s="22" t="e">
        <f>ORÇAMENTO!#REF!</f>
        <v>#REF!</v>
      </c>
      <c r="D1215" s="21" t="e">
        <f>ORÇAMENTO!#REF!</f>
        <v>#REF!</v>
      </c>
      <c r="E1215" s="175"/>
      <c r="F1215" s="176" t="e">
        <f>ORÇAMENTO!#REF!</f>
        <v>#REF!</v>
      </c>
    </row>
    <row r="1216" spans="1:6" ht="15.75">
      <c r="A1216" s="174" t="e">
        <f>IF(ORÇAMENTO!#REF!="","",ORÇAMENTO!#REF!)</f>
        <v>#REF!</v>
      </c>
      <c r="B1216" s="142" t="e">
        <f>ORÇAMENTO!#REF!</f>
        <v>#REF!</v>
      </c>
      <c r="C1216" s="22" t="e">
        <f>ORÇAMENTO!#REF!</f>
        <v>#REF!</v>
      </c>
      <c r="D1216" s="21" t="e">
        <f>ORÇAMENTO!#REF!</f>
        <v>#REF!</v>
      </c>
      <c r="E1216" s="175"/>
      <c r="F1216" s="176" t="e">
        <f>ORÇAMENTO!#REF!</f>
        <v>#REF!</v>
      </c>
    </row>
    <row r="1217" spans="1:6" ht="15.75">
      <c r="A1217" s="174" t="e">
        <f>IF(ORÇAMENTO!#REF!="","",ORÇAMENTO!#REF!)</f>
        <v>#REF!</v>
      </c>
      <c r="B1217" s="142" t="e">
        <f>ORÇAMENTO!#REF!</f>
        <v>#REF!</v>
      </c>
      <c r="C1217" s="22" t="e">
        <f>ORÇAMENTO!#REF!</f>
        <v>#REF!</v>
      </c>
      <c r="D1217" s="21" t="e">
        <f>ORÇAMENTO!#REF!</f>
        <v>#REF!</v>
      </c>
      <c r="E1217" s="175"/>
      <c r="F1217" s="176" t="e">
        <f>ORÇAMENTO!#REF!</f>
        <v>#REF!</v>
      </c>
    </row>
    <row r="1218" spans="1:6" ht="31.5">
      <c r="A1218" s="174" t="str">
        <f>IF(ORÇAMENTO!A321="","",ORÇAMENTO!A321)</f>
        <v>15.34</v>
      </c>
      <c r="B1218" s="142" t="str">
        <f>ORÇAMENTO!B321</f>
        <v>ED-17952</v>
      </c>
      <c r="C1218" s="22" t="str">
        <f>ORÇAMENTO!C321</f>
        <v>ELETRODUTO FLEXÍVEL CORRUGADO, PVC, ANTI-CHAMA, DN 25MM (3/4"), APLICADO EM ALVENARIA, EXCLUSIVE RASGO</v>
      </c>
      <c r="D1218" s="21" t="str">
        <f>ORÇAMENTO!D321</f>
        <v>M</v>
      </c>
      <c r="E1218" s="175"/>
      <c r="F1218" s="176">
        <f>ORÇAMENTO!E321</f>
        <v>157.10000000000002</v>
      </c>
    </row>
    <row r="1219" spans="1:6" ht="31.5">
      <c r="A1219" s="174" t="str">
        <f>IF(ORÇAMENTO!A322="","",ORÇAMENTO!A322)</f>
        <v>15.35</v>
      </c>
      <c r="B1219" s="142" t="str">
        <f>ORÇAMENTO!B322</f>
        <v>ED-49414</v>
      </c>
      <c r="C1219" s="22" t="str">
        <f>ORÇAMENTO!C322</f>
        <v>ELETRODUTO FLEXÍVEL CORRUGADO, PVC, ANTI-CHAMA, DN 25MM (3/4"), APLICADO EM ALVENARIA, INCLUSIVE RASGO</v>
      </c>
      <c r="D1219" s="21" t="str">
        <f>ORÇAMENTO!D322</f>
        <v>M</v>
      </c>
      <c r="E1219" s="175"/>
      <c r="F1219" s="176">
        <f>ORÇAMENTO!E322</f>
        <v>669.00000000000011</v>
      </c>
    </row>
    <row r="1220" spans="1:6" ht="31.5">
      <c r="A1220" s="174" t="str">
        <f>IF(ORÇAMENTO!A323="","",ORÇAMENTO!A323)</f>
        <v>15.36</v>
      </c>
      <c r="B1220" s="142" t="str">
        <f>ORÇAMENTO!B323</f>
        <v>ED-17953</v>
      </c>
      <c r="C1220" s="22" t="str">
        <f>ORÇAMENTO!C323</f>
        <v>ELETRODUTO FLEXÍVEL CORRUGADO, PVC, ANTI-CHAMA, DN 32MM (1"), APLICADO EM ALVENARIA, EXCLUSIVE RASGO</v>
      </c>
      <c r="D1220" s="21" t="str">
        <f>ORÇAMENTO!D323</f>
        <v>M</v>
      </c>
      <c r="E1220" s="175"/>
      <c r="F1220" s="176">
        <f>ORÇAMENTO!E323</f>
        <v>81.900000000000006</v>
      </c>
    </row>
    <row r="1221" spans="1:6" ht="15.75">
      <c r="A1221" s="174" t="e">
        <f>IF(ORÇAMENTO!#REF!="","",ORÇAMENTO!#REF!)</f>
        <v>#REF!</v>
      </c>
      <c r="B1221" s="142" t="e">
        <f>ORÇAMENTO!#REF!</f>
        <v>#REF!</v>
      </c>
      <c r="C1221" s="22" t="e">
        <f>ORÇAMENTO!#REF!</f>
        <v>#REF!</v>
      </c>
      <c r="D1221" s="21" t="e">
        <f>ORÇAMENTO!#REF!</f>
        <v>#REF!</v>
      </c>
      <c r="E1221" s="175"/>
      <c r="F1221" s="176" t="e">
        <f>ORÇAMENTO!#REF!</f>
        <v>#REF!</v>
      </c>
    </row>
    <row r="1222" spans="1:6" ht="15.75">
      <c r="A1222" s="174" t="e">
        <f>IF(ORÇAMENTO!#REF!="","",ORÇAMENTO!#REF!)</f>
        <v>#REF!</v>
      </c>
      <c r="B1222" s="142" t="e">
        <f>ORÇAMENTO!#REF!</f>
        <v>#REF!</v>
      </c>
      <c r="C1222" s="22" t="e">
        <f>ORÇAMENTO!#REF!</f>
        <v>#REF!</v>
      </c>
      <c r="D1222" s="21" t="e">
        <f>ORÇAMENTO!#REF!</f>
        <v>#REF!</v>
      </c>
      <c r="E1222" s="175"/>
      <c r="F1222" s="176" t="e">
        <f>ORÇAMENTO!#REF!</f>
        <v>#REF!</v>
      </c>
    </row>
    <row r="1223" spans="1:6" ht="15.75">
      <c r="A1223" s="174" t="e">
        <f>IF(ORÇAMENTO!#REF!="","",ORÇAMENTO!#REF!)</f>
        <v>#REF!</v>
      </c>
      <c r="B1223" s="142" t="e">
        <f>ORÇAMENTO!#REF!</f>
        <v>#REF!</v>
      </c>
      <c r="C1223" s="22" t="e">
        <f>ORÇAMENTO!#REF!</f>
        <v>#REF!</v>
      </c>
      <c r="D1223" s="21" t="e">
        <f>ORÇAMENTO!#REF!</f>
        <v>#REF!</v>
      </c>
      <c r="E1223" s="175"/>
      <c r="F1223" s="176" t="e">
        <f>ORÇAMENTO!#REF!</f>
        <v>#REF!</v>
      </c>
    </row>
    <row r="1224" spans="1:6" ht="15.75">
      <c r="A1224" s="174" t="e">
        <f>IF(ORÇAMENTO!#REF!="","",ORÇAMENTO!#REF!)</f>
        <v>#REF!</v>
      </c>
      <c r="B1224" s="142" t="e">
        <f>ORÇAMENTO!#REF!</f>
        <v>#REF!</v>
      </c>
      <c r="C1224" s="22" t="e">
        <f>ORÇAMENTO!#REF!</f>
        <v>#REF!</v>
      </c>
      <c r="D1224" s="21" t="e">
        <f>ORÇAMENTO!#REF!</f>
        <v>#REF!</v>
      </c>
      <c r="E1224" s="175"/>
      <c r="F1224" s="176" t="e">
        <f>ORÇAMENTO!#REF!</f>
        <v>#REF!</v>
      </c>
    </row>
    <row r="1225" spans="1:6" ht="15.75">
      <c r="A1225" s="174" t="e">
        <f>IF(ORÇAMENTO!#REF!="","",ORÇAMENTO!#REF!)</f>
        <v>#REF!</v>
      </c>
      <c r="B1225" s="142" t="e">
        <f>ORÇAMENTO!#REF!</f>
        <v>#REF!</v>
      </c>
      <c r="C1225" s="22" t="e">
        <f>ORÇAMENTO!#REF!</f>
        <v>#REF!</v>
      </c>
      <c r="D1225" s="21" t="e">
        <f>ORÇAMENTO!#REF!</f>
        <v>#REF!</v>
      </c>
      <c r="E1225" s="175"/>
      <c r="F1225" s="176" t="e">
        <f>ORÇAMENTO!#REF!</f>
        <v>#REF!</v>
      </c>
    </row>
    <row r="1226" spans="1:6" ht="15.75">
      <c r="A1226" s="174" t="e">
        <f>IF(ORÇAMENTO!#REF!="","",ORÇAMENTO!#REF!)</f>
        <v>#REF!</v>
      </c>
      <c r="B1226" s="142" t="e">
        <f>ORÇAMENTO!#REF!</f>
        <v>#REF!</v>
      </c>
      <c r="C1226" s="22" t="e">
        <f>ORÇAMENTO!#REF!</f>
        <v>#REF!</v>
      </c>
      <c r="D1226" s="21" t="e">
        <f>ORÇAMENTO!#REF!</f>
        <v>#REF!</v>
      </c>
      <c r="E1226" s="175"/>
      <c r="F1226" s="176" t="e">
        <f>ORÇAMENTO!#REF!</f>
        <v>#REF!</v>
      </c>
    </row>
    <row r="1227" spans="1:6" ht="15.75">
      <c r="A1227" s="174" t="e">
        <f>IF(ORÇAMENTO!#REF!="","",ORÇAMENTO!#REF!)</f>
        <v>#REF!</v>
      </c>
      <c r="B1227" s="142" t="e">
        <f>ORÇAMENTO!#REF!</f>
        <v>#REF!</v>
      </c>
      <c r="C1227" s="22" t="e">
        <f>ORÇAMENTO!#REF!</f>
        <v>#REF!</v>
      </c>
      <c r="D1227" s="21" t="e">
        <f>ORÇAMENTO!#REF!</f>
        <v>#REF!</v>
      </c>
      <c r="E1227" s="175"/>
      <c r="F1227" s="176" t="e">
        <f>ORÇAMENTO!#REF!</f>
        <v>#REF!</v>
      </c>
    </row>
    <row r="1228" spans="1:6" ht="31.5">
      <c r="A1228" s="174" t="str">
        <f>IF(ORÇAMENTO!A324="","",ORÇAMENTO!A324)</f>
        <v>15.37</v>
      </c>
      <c r="B1228" s="142" t="str">
        <f>ORÇAMENTO!B324</f>
        <v>ED-49307</v>
      </c>
      <c r="C1228" s="22" t="str">
        <f>ORÇAMENTO!C324</f>
        <v>ELETRODUTO DE PVC RÍGIDO ROSCÁVEL, DN 16 MM (1/2"), INCLUSIVE CONEXÕES, SUPORTES E FIXAÇÃO</v>
      </c>
      <c r="D1228" s="21" t="str">
        <f>ORÇAMENTO!D324</f>
        <v>M</v>
      </c>
      <c r="E1228" s="175"/>
      <c r="F1228" s="176">
        <f>ORÇAMENTO!E324</f>
        <v>2</v>
      </c>
    </row>
    <row r="1229" spans="1:6" ht="31.5">
      <c r="A1229" s="174" t="str">
        <f>IF(ORÇAMENTO!A325="","",ORÇAMENTO!A325)</f>
        <v>15.38</v>
      </c>
      <c r="B1229" s="142" t="str">
        <f>ORÇAMENTO!B325</f>
        <v>ED-49308</v>
      </c>
      <c r="C1229" s="22" t="str">
        <f>ORÇAMENTO!C325</f>
        <v>ELETRODUTO DE PVC RÍGIDO ROSCÁVEL, DN 20 MM (3/4"), INCLUSIVE CONEXÕES, SUPORTES E FIXAÇÃO</v>
      </c>
      <c r="D1229" s="21" t="str">
        <f>ORÇAMENTO!D325</f>
        <v>M</v>
      </c>
      <c r="E1229" s="175"/>
      <c r="F1229" s="176">
        <f>ORÇAMENTO!E325</f>
        <v>928</v>
      </c>
    </row>
    <row r="1230" spans="1:6" ht="31.5">
      <c r="A1230" s="174" t="str">
        <f>IF(ORÇAMENTO!A326="","",ORÇAMENTO!A326)</f>
        <v>15.39</v>
      </c>
      <c r="B1230" s="142" t="str">
        <f>ORÇAMENTO!B326</f>
        <v>ED-49309</v>
      </c>
      <c r="C1230" s="22" t="str">
        <f>ORÇAMENTO!C326</f>
        <v>ELETRODUTO DE PVC RÍGIDO ROSCÁVEL, DN 25 MM (1"), INCLUSIVE CONEXÕES, SUPORTES E FIXAÇÃO</v>
      </c>
      <c r="D1230" s="21" t="str">
        <f>ORÇAMENTO!D326</f>
        <v>M</v>
      </c>
      <c r="E1230" s="175"/>
      <c r="F1230" s="176">
        <f>ORÇAMENTO!E326</f>
        <v>391.70000000000005</v>
      </c>
    </row>
    <row r="1231" spans="1:6" ht="15.75">
      <c r="A1231" s="174" t="e">
        <f>IF(ORÇAMENTO!#REF!="","",ORÇAMENTO!#REF!)</f>
        <v>#REF!</v>
      </c>
      <c r="B1231" s="142" t="e">
        <f>ORÇAMENTO!#REF!</f>
        <v>#REF!</v>
      </c>
      <c r="C1231" s="22" t="e">
        <f>ORÇAMENTO!#REF!</f>
        <v>#REF!</v>
      </c>
      <c r="D1231" s="21" t="e">
        <f>ORÇAMENTO!#REF!</f>
        <v>#REF!</v>
      </c>
      <c r="E1231" s="175"/>
      <c r="F1231" s="176" t="e">
        <f>ORÇAMENTO!#REF!</f>
        <v>#REF!</v>
      </c>
    </row>
    <row r="1232" spans="1:6" ht="31.5">
      <c r="A1232" s="174" t="str">
        <f>IF(ORÇAMENTO!A327="","",ORÇAMENTO!A327)</f>
        <v>15.40</v>
      </c>
      <c r="B1232" s="142" t="str">
        <f>ORÇAMENTO!B327</f>
        <v>ED-49311</v>
      </c>
      <c r="C1232" s="22" t="str">
        <f>ORÇAMENTO!C327</f>
        <v>ELETRODUTO DE PVC RÍGIDO ROSCÁVEL, DN 40 MM (1.1/2"), INCLUSIVE CONEXÕES, SUPORTES E FIXAÇÃO</v>
      </c>
      <c r="D1232" s="21" t="str">
        <f>ORÇAMENTO!D327</f>
        <v>M</v>
      </c>
      <c r="E1232" s="175"/>
      <c r="F1232" s="176">
        <f>ORÇAMENTO!E327</f>
        <v>53.6</v>
      </c>
    </row>
    <row r="1233" spans="1:6" ht="15.75">
      <c r="A1233" s="174" t="e">
        <f>IF(ORÇAMENTO!#REF!="","",ORÇAMENTO!#REF!)</f>
        <v>#REF!</v>
      </c>
      <c r="B1233" s="142" t="e">
        <f>ORÇAMENTO!#REF!</f>
        <v>#REF!</v>
      </c>
      <c r="C1233" s="22" t="e">
        <f>ORÇAMENTO!#REF!</f>
        <v>#REF!</v>
      </c>
      <c r="D1233" s="21" t="e">
        <f>ORÇAMENTO!#REF!</f>
        <v>#REF!</v>
      </c>
      <c r="E1233" s="175"/>
      <c r="F1233" s="176" t="e">
        <f>ORÇAMENTO!#REF!</f>
        <v>#REF!</v>
      </c>
    </row>
    <row r="1234" spans="1:6" ht="15.75">
      <c r="A1234" s="174" t="e">
        <f>IF(ORÇAMENTO!#REF!="","",ORÇAMENTO!#REF!)</f>
        <v>#REF!</v>
      </c>
      <c r="B1234" s="142" t="e">
        <f>ORÇAMENTO!#REF!</f>
        <v>#REF!</v>
      </c>
      <c r="C1234" s="22" t="e">
        <f>ORÇAMENTO!#REF!</f>
        <v>#REF!</v>
      </c>
      <c r="D1234" s="21" t="e">
        <f>ORÇAMENTO!#REF!</f>
        <v>#REF!</v>
      </c>
      <c r="E1234" s="175"/>
      <c r="F1234" s="176" t="e">
        <f>ORÇAMENTO!#REF!</f>
        <v>#REF!</v>
      </c>
    </row>
    <row r="1235" spans="1:6" ht="15.75">
      <c r="A1235" s="174" t="e">
        <f>IF(ORÇAMENTO!#REF!="","",ORÇAMENTO!#REF!)</f>
        <v>#REF!</v>
      </c>
      <c r="B1235" s="142" t="e">
        <f>ORÇAMENTO!#REF!</f>
        <v>#REF!</v>
      </c>
      <c r="C1235" s="22" t="e">
        <f>ORÇAMENTO!#REF!</f>
        <v>#REF!</v>
      </c>
      <c r="D1235" s="21" t="e">
        <f>ORÇAMENTO!#REF!</f>
        <v>#REF!</v>
      </c>
      <c r="E1235" s="175"/>
      <c r="F1235" s="176" t="e">
        <f>ORÇAMENTO!#REF!</f>
        <v>#REF!</v>
      </c>
    </row>
    <row r="1236" spans="1:6" ht="47.25">
      <c r="A1236" s="174" t="str">
        <f>IF(ORÇAMENTO!A328="","",ORÇAMENTO!A328)</f>
        <v>15.41</v>
      </c>
      <c r="B1236" s="142" t="str">
        <f>ORÇAMENTO!B328</f>
        <v>ED-17935</v>
      </c>
      <c r="C1236" s="22" t="str">
        <f>ORÇAMENTO!C328</f>
        <v>SONDAGEM DE ELETRODUTO/DUTOS COM ARAME GALVANIZADO, DIÂMETRO DO FIO 1,24MM, 18 BWG, INCLUSIVE FORNECIMENTO E INSTALAÇÃO</v>
      </c>
      <c r="D1236" s="21" t="str">
        <f>ORÇAMENTO!D328</f>
        <v>M</v>
      </c>
      <c r="E1236" s="175"/>
      <c r="F1236" s="176">
        <f>ORÇAMENTO!E328</f>
        <v>2290.2999999999997</v>
      </c>
    </row>
    <row r="1237" spans="1:6" ht="15.75">
      <c r="A1237" s="174" t="e">
        <f>IF(ORÇAMENTO!#REF!="","",ORÇAMENTO!#REF!)</f>
        <v>#REF!</v>
      </c>
      <c r="B1237" s="142" t="e">
        <f>ORÇAMENTO!#REF!</f>
        <v>#REF!</v>
      </c>
      <c r="C1237" s="22" t="e">
        <f>ORÇAMENTO!#REF!</f>
        <v>#REF!</v>
      </c>
      <c r="D1237" s="21" t="e">
        <f>ORÇAMENTO!#REF!</f>
        <v>#REF!</v>
      </c>
      <c r="E1237" s="175"/>
      <c r="F1237" s="176" t="e">
        <f>ORÇAMENTO!#REF!</f>
        <v>#REF!</v>
      </c>
    </row>
    <row r="1238" spans="1:6" ht="15.75">
      <c r="A1238" s="174" t="e">
        <f>IF(ORÇAMENTO!#REF!="","",ORÇAMENTO!#REF!)</f>
        <v>#REF!</v>
      </c>
      <c r="B1238" s="142" t="e">
        <f>ORÇAMENTO!#REF!</f>
        <v>#REF!</v>
      </c>
      <c r="C1238" s="22" t="e">
        <f>ORÇAMENTO!#REF!</f>
        <v>#REF!</v>
      </c>
      <c r="D1238" s="21" t="e">
        <f>ORÇAMENTO!#REF!</f>
        <v>#REF!</v>
      </c>
      <c r="E1238" s="175"/>
      <c r="F1238" s="176" t="e">
        <f>ORÇAMENTO!#REF!</f>
        <v>#REF!</v>
      </c>
    </row>
    <row r="1239" spans="1:6" ht="15.75">
      <c r="A1239" s="174" t="e">
        <f>IF(ORÇAMENTO!#REF!="","",ORÇAMENTO!#REF!)</f>
        <v>#REF!</v>
      </c>
      <c r="B1239" s="142" t="e">
        <f>ORÇAMENTO!#REF!</f>
        <v>#REF!</v>
      </c>
      <c r="C1239" s="22" t="e">
        <f>ORÇAMENTO!#REF!</f>
        <v>#REF!</v>
      </c>
      <c r="D1239" s="21" t="e">
        <f>ORÇAMENTO!#REF!</f>
        <v>#REF!</v>
      </c>
      <c r="E1239" s="175"/>
      <c r="F1239" s="176" t="e">
        <f>ORÇAMENTO!#REF!</f>
        <v>#REF!</v>
      </c>
    </row>
    <row r="1240" spans="1:6" ht="15.75">
      <c r="A1240" s="174" t="e">
        <f>IF(ORÇAMENTO!#REF!="","",ORÇAMENTO!#REF!)</f>
        <v>#REF!</v>
      </c>
      <c r="B1240" s="142" t="e">
        <f>ORÇAMENTO!#REF!</f>
        <v>#REF!</v>
      </c>
      <c r="C1240" s="22" t="e">
        <f>ORÇAMENTO!#REF!</f>
        <v>#REF!</v>
      </c>
      <c r="D1240" s="21" t="e">
        <f>ORÇAMENTO!#REF!</f>
        <v>#REF!</v>
      </c>
      <c r="E1240" s="175"/>
      <c r="F1240" s="176" t="e">
        <f>ORÇAMENTO!#REF!</f>
        <v>#REF!</v>
      </c>
    </row>
    <row r="1241" spans="1:6" ht="15.75">
      <c r="A1241" s="174" t="e">
        <f>IF(ORÇAMENTO!#REF!="","",ORÇAMENTO!#REF!)</f>
        <v>#REF!</v>
      </c>
      <c r="B1241" s="142" t="e">
        <f>ORÇAMENTO!#REF!</f>
        <v>#REF!</v>
      </c>
      <c r="C1241" s="22" t="e">
        <f>ORÇAMENTO!#REF!</f>
        <v>#REF!</v>
      </c>
      <c r="D1241" s="21" t="e">
        <f>ORÇAMENTO!#REF!</f>
        <v>#REF!</v>
      </c>
      <c r="E1241" s="175"/>
      <c r="F1241" s="176" t="e">
        <f>ORÇAMENTO!#REF!</f>
        <v>#REF!</v>
      </c>
    </row>
    <row r="1242" spans="1:6" ht="15.75">
      <c r="A1242" s="174" t="e">
        <f>IF(ORÇAMENTO!#REF!="","",ORÇAMENTO!#REF!)</f>
        <v>#REF!</v>
      </c>
      <c r="B1242" s="142" t="e">
        <f>ORÇAMENTO!#REF!</f>
        <v>#REF!</v>
      </c>
      <c r="C1242" s="22" t="e">
        <f>ORÇAMENTO!#REF!</f>
        <v>#REF!</v>
      </c>
      <c r="D1242" s="21" t="e">
        <f>ORÇAMENTO!#REF!</f>
        <v>#REF!</v>
      </c>
      <c r="E1242" s="175"/>
      <c r="F1242" s="176" t="e">
        <f>ORÇAMENTO!#REF!</f>
        <v>#REF!</v>
      </c>
    </row>
    <row r="1243" spans="1:6" ht="15.75">
      <c r="A1243" s="174" t="e">
        <f>IF(ORÇAMENTO!#REF!="","",ORÇAMENTO!#REF!)</f>
        <v>#REF!</v>
      </c>
      <c r="B1243" s="142" t="e">
        <f>ORÇAMENTO!#REF!</f>
        <v>#REF!</v>
      </c>
      <c r="C1243" s="22" t="e">
        <f>ORÇAMENTO!#REF!</f>
        <v>#REF!</v>
      </c>
      <c r="D1243" s="21" t="e">
        <f>ORÇAMENTO!#REF!</f>
        <v>#REF!</v>
      </c>
      <c r="E1243" s="175"/>
      <c r="F1243" s="176" t="e">
        <f>ORÇAMENTO!#REF!</f>
        <v>#REF!</v>
      </c>
    </row>
    <row r="1244" spans="1:6" ht="15.75">
      <c r="A1244" s="174" t="e">
        <f>IF(ORÇAMENTO!#REF!="","",ORÇAMENTO!#REF!)</f>
        <v>#REF!</v>
      </c>
      <c r="B1244" s="142" t="e">
        <f>ORÇAMENTO!#REF!</f>
        <v>#REF!</v>
      </c>
      <c r="C1244" s="22" t="e">
        <f>ORÇAMENTO!#REF!</f>
        <v>#REF!</v>
      </c>
      <c r="D1244" s="21" t="e">
        <f>ORÇAMENTO!#REF!</f>
        <v>#REF!</v>
      </c>
      <c r="E1244" s="175"/>
      <c r="F1244" s="176" t="e">
        <f>ORÇAMENTO!#REF!</f>
        <v>#REF!</v>
      </c>
    </row>
    <row r="1245" spans="1:6" ht="15.75">
      <c r="A1245" s="174" t="e">
        <f>IF(ORÇAMENTO!#REF!="","",ORÇAMENTO!#REF!)</f>
        <v>#REF!</v>
      </c>
      <c r="B1245" s="142" t="e">
        <f>ORÇAMENTO!#REF!</f>
        <v>#REF!</v>
      </c>
      <c r="C1245" s="22" t="e">
        <f>ORÇAMENTO!#REF!</f>
        <v>#REF!</v>
      </c>
      <c r="D1245" s="21" t="e">
        <f>ORÇAMENTO!#REF!</f>
        <v>#REF!</v>
      </c>
      <c r="E1245" s="175"/>
      <c r="F1245" s="176" t="e">
        <f>ORÇAMENTO!#REF!</f>
        <v>#REF!</v>
      </c>
    </row>
    <row r="1246" spans="1:6" ht="15.75">
      <c r="A1246" s="174" t="e">
        <f>IF(ORÇAMENTO!#REF!="","",ORÇAMENTO!#REF!)</f>
        <v>#REF!</v>
      </c>
      <c r="B1246" s="142" t="e">
        <f>ORÇAMENTO!#REF!</f>
        <v>#REF!</v>
      </c>
      <c r="C1246" s="22" t="e">
        <f>ORÇAMENTO!#REF!</f>
        <v>#REF!</v>
      </c>
      <c r="D1246" s="21" t="e">
        <f>ORÇAMENTO!#REF!</f>
        <v>#REF!</v>
      </c>
      <c r="E1246" s="175"/>
      <c r="F1246" s="176" t="e">
        <f>ORÇAMENTO!#REF!</f>
        <v>#REF!</v>
      </c>
    </row>
    <row r="1247" spans="1:6" ht="15.75">
      <c r="A1247" s="174" t="e">
        <f>IF(ORÇAMENTO!#REF!="","",ORÇAMENTO!#REF!)</f>
        <v>#REF!</v>
      </c>
      <c r="B1247" s="142" t="e">
        <f>ORÇAMENTO!#REF!</f>
        <v>#REF!</v>
      </c>
      <c r="C1247" s="22" t="e">
        <f>ORÇAMENTO!#REF!</f>
        <v>#REF!</v>
      </c>
      <c r="D1247" s="21" t="e">
        <f>ORÇAMENTO!#REF!</f>
        <v>#REF!</v>
      </c>
      <c r="E1247" s="175"/>
      <c r="F1247" s="176" t="e">
        <f>ORÇAMENTO!#REF!</f>
        <v>#REF!</v>
      </c>
    </row>
    <row r="1248" spans="1:6" ht="15.75">
      <c r="A1248" s="174" t="e">
        <f>IF(ORÇAMENTO!#REF!="","",ORÇAMENTO!#REF!)</f>
        <v>#REF!</v>
      </c>
      <c r="B1248" s="142" t="e">
        <f>ORÇAMENTO!#REF!</f>
        <v>#REF!</v>
      </c>
      <c r="C1248" s="22" t="e">
        <f>ORÇAMENTO!#REF!</f>
        <v>#REF!</v>
      </c>
      <c r="D1248" s="21" t="e">
        <f>ORÇAMENTO!#REF!</f>
        <v>#REF!</v>
      </c>
      <c r="E1248" s="175"/>
      <c r="F1248" s="176" t="e">
        <f>ORÇAMENTO!#REF!</f>
        <v>#REF!</v>
      </c>
    </row>
    <row r="1249" spans="1:6" ht="15.75">
      <c r="A1249" s="174" t="e">
        <f>IF(ORÇAMENTO!#REF!="","",ORÇAMENTO!#REF!)</f>
        <v>#REF!</v>
      </c>
      <c r="B1249" s="142" t="e">
        <f>ORÇAMENTO!#REF!</f>
        <v>#REF!</v>
      </c>
      <c r="C1249" s="22" t="e">
        <f>ORÇAMENTO!#REF!</f>
        <v>#REF!</v>
      </c>
      <c r="D1249" s="21" t="e">
        <f>ORÇAMENTO!#REF!</f>
        <v>#REF!</v>
      </c>
      <c r="E1249" s="175"/>
      <c r="F1249" s="176" t="e">
        <f>ORÇAMENTO!#REF!</f>
        <v>#REF!</v>
      </c>
    </row>
    <row r="1250" spans="1:6" ht="15.75">
      <c r="A1250" s="174" t="e">
        <f>IF(ORÇAMENTO!#REF!="","",ORÇAMENTO!#REF!)</f>
        <v>#REF!</v>
      </c>
      <c r="B1250" s="142" t="e">
        <f>ORÇAMENTO!#REF!</f>
        <v>#REF!</v>
      </c>
      <c r="C1250" s="22" t="e">
        <f>ORÇAMENTO!#REF!</f>
        <v>#REF!</v>
      </c>
      <c r="D1250" s="21" t="e">
        <f>ORÇAMENTO!#REF!</f>
        <v>#REF!</v>
      </c>
      <c r="E1250" s="175"/>
      <c r="F1250" s="176" t="e">
        <f>ORÇAMENTO!#REF!</f>
        <v>#REF!</v>
      </c>
    </row>
    <row r="1251" spans="1:6" ht="15.75">
      <c r="A1251" s="174" t="e">
        <f>IF(ORÇAMENTO!#REF!="","",ORÇAMENTO!#REF!)</f>
        <v>#REF!</v>
      </c>
      <c r="B1251" s="142" t="e">
        <f>ORÇAMENTO!#REF!</f>
        <v>#REF!</v>
      </c>
      <c r="C1251" s="22" t="e">
        <f>ORÇAMENTO!#REF!</f>
        <v>#REF!</v>
      </c>
      <c r="D1251" s="21" t="e">
        <f>ORÇAMENTO!#REF!</f>
        <v>#REF!</v>
      </c>
      <c r="E1251" s="175"/>
      <c r="F1251" s="176" t="e">
        <f>ORÇAMENTO!#REF!</f>
        <v>#REF!</v>
      </c>
    </row>
    <row r="1252" spans="1:6" ht="15.75">
      <c r="A1252" s="174" t="e">
        <f>IF(ORÇAMENTO!#REF!="","",ORÇAMENTO!#REF!)</f>
        <v>#REF!</v>
      </c>
      <c r="B1252" s="142" t="e">
        <f>ORÇAMENTO!#REF!</f>
        <v>#REF!</v>
      </c>
      <c r="C1252" s="22" t="e">
        <f>ORÇAMENTO!#REF!</f>
        <v>#REF!</v>
      </c>
      <c r="D1252" s="21" t="e">
        <f>ORÇAMENTO!#REF!</f>
        <v>#REF!</v>
      </c>
      <c r="E1252" s="175"/>
      <c r="F1252" s="176" t="e">
        <f>ORÇAMENTO!#REF!</f>
        <v>#REF!</v>
      </c>
    </row>
    <row r="1253" spans="1:6" ht="15.75">
      <c r="A1253" s="174" t="e">
        <f>IF(ORÇAMENTO!#REF!="","",ORÇAMENTO!#REF!)</f>
        <v>#REF!</v>
      </c>
      <c r="B1253" s="142" t="e">
        <f>ORÇAMENTO!#REF!</f>
        <v>#REF!</v>
      </c>
      <c r="C1253" s="22" t="e">
        <f>ORÇAMENTO!#REF!</f>
        <v>#REF!</v>
      </c>
      <c r="D1253" s="21" t="e">
        <f>ORÇAMENTO!#REF!</f>
        <v>#REF!</v>
      </c>
      <c r="E1253" s="175"/>
      <c r="F1253" s="176" t="e">
        <f>ORÇAMENTO!#REF!</f>
        <v>#REF!</v>
      </c>
    </row>
    <row r="1254" spans="1:6" ht="15.75">
      <c r="A1254" s="174" t="e">
        <f>IF(ORÇAMENTO!#REF!="","",ORÇAMENTO!#REF!)</f>
        <v>#REF!</v>
      </c>
      <c r="B1254" s="142" t="e">
        <f>ORÇAMENTO!#REF!</f>
        <v>#REF!</v>
      </c>
      <c r="C1254" s="22" t="e">
        <f>ORÇAMENTO!#REF!</f>
        <v>#REF!</v>
      </c>
      <c r="D1254" s="21" t="e">
        <f>ORÇAMENTO!#REF!</f>
        <v>#REF!</v>
      </c>
      <c r="E1254" s="175"/>
      <c r="F1254" s="176" t="e">
        <f>ORÇAMENTO!#REF!</f>
        <v>#REF!</v>
      </c>
    </row>
    <row r="1255" spans="1:6" ht="15.75">
      <c r="A1255" s="174" t="e">
        <f>IF(ORÇAMENTO!#REF!="","",ORÇAMENTO!#REF!)</f>
        <v>#REF!</v>
      </c>
      <c r="B1255" s="142" t="e">
        <f>ORÇAMENTO!#REF!</f>
        <v>#REF!</v>
      </c>
      <c r="C1255" s="22" t="e">
        <f>ORÇAMENTO!#REF!</f>
        <v>#REF!</v>
      </c>
      <c r="D1255" s="21" t="e">
        <f>ORÇAMENTO!#REF!</f>
        <v>#REF!</v>
      </c>
      <c r="E1255" s="175"/>
      <c r="F1255" s="176" t="e">
        <f>ORÇAMENTO!#REF!</f>
        <v>#REF!</v>
      </c>
    </row>
    <row r="1256" spans="1:6" ht="15.75">
      <c r="A1256" s="174" t="e">
        <f>IF(ORÇAMENTO!#REF!="","",ORÇAMENTO!#REF!)</f>
        <v>#REF!</v>
      </c>
      <c r="B1256" s="142" t="e">
        <f>ORÇAMENTO!#REF!</f>
        <v>#REF!</v>
      </c>
      <c r="C1256" s="22" t="e">
        <f>ORÇAMENTO!#REF!</f>
        <v>#REF!</v>
      </c>
      <c r="D1256" s="21" t="e">
        <f>ORÇAMENTO!#REF!</f>
        <v>#REF!</v>
      </c>
      <c r="E1256" s="175"/>
      <c r="F1256" s="176" t="e">
        <f>ORÇAMENTO!#REF!</f>
        <v>#REF!</v>
      </c>
    </row>
    <row r="1257" spans="1:6" ht="15.75">
      <c r="A1257" s="174" t="e">
        <f>IF(ORÇAMENTO!#REF!="","",ORÇAMENTO!#REF!)</f>
        <v>#REF!</v>
      </c>
      <c r="B1257" s="142" t="e">
        <f>ORÇAMENTO!#REF!</f>
        <v>#REF!</v>
      </c>
      <c r="C1257" s="22" t="e">
        <f>ORÇAMENTO!#REF!</f>
        <v>#REF!</v>
      </c>
      <c r="D1257" s="21" t="e">
        <f>ORÇAMENTO!#REF!</f>
        <v>#REF!</v>
      </c>
      <c r="E1257" s="175"/>
      <c r="F1257" s="176" t="e">
        <f>ORÇAMENTO!#REF!</f>
        <v>#REF!</v>
      </c>
    </row>
    <row r="1258" spans="1:6" ht="15.75">
      <c r="A1258" s="174" t="e">
        <f>IF(ORÇAMENTO!#REF!="","",ORÇAMENTO!#REF!)</f>
        <v>#REF!</v>
      </c>
      <c r="B1258" s="142" t="e">
        <f>ORÇAMENTO!#REF!</f>
        <v>#REF!</v>
      </c>
      <c r="C1258" s="22" t="e">
        <f>ORÇAMENTO!#REF!</f>
        <v>#REF!</v>
      </c>
      <c r="D1258" s="21" t="e">
        <f>ORÇAMENTO!#REF!</f>
        <v>#REF!</v>
      </c>
      <c r="E1258" s="175"/>
      <c r="F1258" s="176" t="e">
        <f>ORÇAMENTO!#REF!</f>
        <v>#REF!</v>
      </c>
    </row>
    <row r="1259" spans="1:6" ht="15.75">
      <c r="A1259" s="174" t="e">
        <f>IF(ORÇAMENTO!#REF!="","",ORÇAMENTO!#REF!)</f>
        <v>#REF!</v>
      </c>
      <c r="B1259" s="142" t="e">
        <f>ORÇAMENTO!#REF!</f>
        <v>#REF!</v>
      </c>
      <c r="C1259" s="22" t="e">
        <f>ORÇAMENTO!#REF!</f>
        <v>#REF!</v>
      </c>
      <c r="D1259" s="21" t="e">
        <f>ORÇAMENTO!#REF!</f>
        <v>#REF!</v>
      </c>
      <c r="E1259" s="175"/>
      <c r="F1259" s="176" t="e">
        <f>ORÇAMENTO!#REF!</f>
        <v>#REF!</v>
      </c>
    </row>
    <row r="1260" spans="1:6" ht="15.75">
      <c r="A1260" s="174" t="e">
        <f>IF(ORÇAMENTO!#REF!="","",ORÇAMENTO!#REF!)</f>
        <v>#REF!</v>
      </c>
      <c r="B1260" s="142" t="e">
        <f>ORÇAMENTO!#REF!</f>
        <v>#REF!</v>
      </c>
      <c r="C1260" s="22" t="e">
        <f>ORÇAMENTO!#REF!</f>
        <v>#REF!</v>
      </c>
      <c r="D1260" s="21" t="e">
        <f>ORÇAMENTO!#REF!</f>
        <v>#REF!</v>
      </c>
      <c r="E1260" s="175"/>
      <c r="F1260" s="176" t="e">
        <f>ORÇAMENTO!#REF!</f>
        <v>#REF!</v>
      </c>
    </row>
    <row r="1261" spans="1:6" ht="15.75">
      <c r="A1261" s="174" t="e">
        <f>IF(ORÇAMENTO!#REF!="","",ORÇAMENTO!#REF!)</f>
        <v>#REF!</v>
      </c>
      <c r="B1261" s="142" t="e">
        <f>ORÇAMENTO!#REF!</f>
        <v>#REF!</v>
      </c>
      <c r="C1261" s="22" t="e">
        <f>ORÇAMENTO!#REF!</f>
        <v>#REF!</v>
      </c>
      <c r="D1261" s="21" t="e">
        <f>ORÇAMENTO!#REF!</f>
        <v>#REF!</v>
      </c>
      <c r="E1261" s="175"/>
      <c r="F1261" s="176" t="e">
        <f>ORÇAMENTO!#REF!</f>
        <v>#REF!</v>
      </c>
    </row>
    <row r="1262" spans="1:6" ht="15.75">
      <c r="A1262" s="174" t="e">
        <f>IF(ORÇAMENTO!#REF!="","",ORÇAMENTO!#REF!)</f>
        <v>#REF!</v>
      </c>
      <c r="B1262" s="142" t="e">
        <f>ORÇAMENTO!#REF!</f>
        <v>#REF!</v>
      </c>
      <c r="C1262" s="22" t="e">
        <f>ORÇAMENTO!#REF!</f>
        <v>#REF!</v>
      </c>
      <c r="D1262" s="21" t="e">
        <f>ORÇAMENTO!#REF!</f>
        <v>#REF!</v>
      </c>
      <c r="E1262" s="175"/>
      <c r="F1262" s="176" t="e">
        <f>ORÇAMENTO!#REF!</f>
        <v>#REF!</v>
      </c>
    </row>
    <row r="1263" spans="1:6" ht="15.75">
      <c r="A1263" s="174" t="e">
        <f>IF(ORÇAMENTO!#REF!="","",ORÇAMENTO!#REF!)</f>
        <v>#REF!</v>
      </c>
      <c r="B1263" s="142" t="e">
        <f>ORÇAMENTO!#REF!</f>
        <v>#REF!</v>
      </c>
      <c r="C1263" s="22" t="e">
        <f>ORÇAMENTO!#REF!</f>
        <v>#REF!</v>
      </c>
      <c r="D1263" s="21" t="e">
        <f>ORÇAMENTO!#REF!</f>
        <v>#REF!</v>
      </c>
      <c r="E1263" s="175"/>
      <c r="F1263" s="176" t="e">
        <f>ORÇAMENTO!#REF!</f>
        <v>#REF!</v>
      </c>
    </row>
    <row r="1264" spans="1:6" ht="15.75">
      <c r="A1264" s="174" t="e">
        <f>IF(ORÇAMENTO!#REF!="","",ORÇAMENTO!#REF!)</f>
        <v>#REF!</v>
      </c>
      <c r="B1264" s="142" t="e">
        <f>ORÇAMENTO!#REF!</f>
        <v>#REF!</v>
      </c>
      <c r="C1264" s="22" t="e">
        <f>ORÇAMENTO!#REF!</f>
        <v>#REF!</v>
      </c>
      <c r="D1264" s="21" t="e">
        <f>ORÇAMENTO!#REF!</f>
        <v>#REF!</v>
      </c>
      <c r="E1264" s="175"/>
      <c r="F1264" s="176" t="e">
        <f>ORÇAMENTO!#REF!</f>
        <v>#REF!</v>
      </c>
    </row>
    <row r="1265" spans="1:6" ht="15.75">
      <c r="A1265" s="174" t="e">
        <f>IF(ORÇAMENTO!#REF!="","",ORÇAMENTO!#REF!)</f>
        <v>#REF!</v>
      </c>
      <c r="B1265" s="142" t="e">
        <f>ORÇAMENTO!#REF!</f>
        <v>#REF!</v>
      </c>
      <c r="C1265" s="22" t="e">
        <f>ORÇAMENTO!#REF!</f>
        <v>#REF!</v>
      </c>
      <c r="D1265" s="21" t="e">
        <f>ORÇAMENTO!#REF!</f>
        <v>#REF!</v>
      </c>
      <c r="E1265" s="175"/>
      <c r="F1265" s="176" t="e">
        <f>ORÇAMENTO!#REF!</f>
        <v>#REF!</v>
      </c>
    </row>
    <row r="1266" spans="1:6" ht="15.75">
      <c r="A1266" s="174" t="e">
        <f>IF(ORÇAMENTO!#REF!="","",ORÇAMENTO!#REF!)</f>
        <v>#REF!</v>
      </c>
      <c r="B1266" s="142" t="e">
        <f>ORÇAMENTO!#REF!</f>
        <v>#REF!</v>
      </c>
      <c r="C1266" s="22" t="e">
        <f>ORÇAMENTO!#REF!</f>
        <v>#REF!</v>
      </c>
      <c r="D1266" s="21" t="e">
        <f>ORÇAMENTO!#REF!</f>
        <v>#REF!</v>
      </c>
      <c r="E1266" s="175"/>
      <c r="F1266" s="176" t="e">
        <f>ORÇAMENTO!#REF!</f>
        <v>#REF!</v>
      </c>
    </row>
    <row r="1267" spans="1:6" ht="15.75">
      <c r="A1267" s="174" t="e">
        <f>IF(ORÇAMENTO!#REF!="","",ORÇAMENTO!#REF!)</f>
        <v>#REF!</v>
      </c>
      <c r="B1267" s="142" t="e">
        <f>ORÇAMENTO!#REF!</f>
        <v>#REF!</v>
      </c>
      <c r="C1267" s="22" t="e">
        <f>ORÇAMENTO!#REF!</f>
        <v>#REF!</v>
      </c>
      <c r="D1267" s="21" t="e">
        <f>ORÇAMENTO!#REF!</f>
        <v>#REF!</v>
      </c>
      <c r="E1267" s="175"/>
      <c r="F1267" s="176" t="e">
        <f>ORÇAMENTO!#REF!</f>
        <v>#REF!</v>
      </c>
    </row>
    <row r="1268" spans="1:6" ht="15.75">
      <c r="A1268" s="174" t="e">
        <f>IF(ORÇAMENTO!#REF!="","",ORÇAMENTO!#REF!)</f>
        <v>#REF!</v>
      </c>
      <c r="B1268" s="142" t="e">
        <f>ORÇAMENTO!#REF!</f>
        <v>#REF!</v>
      </c>
      <c r="C1268" s="22" t="e">
        <f>ORÇAMENTO!#REF!</f>
        <v>#REF!</v>
      </c>
      <c r="D1268" s="21" t="e">
        <f>ORÇAMENTO!#REF!</f>
        <v>#REF!</v>
      </c>
      <c r="E1268" s="175"/>
      <c r="F1268" s="176" t="e">
        <f>ORÇAMENTO!#REF!</f>
        <v>#REF!</v>
      </c>
    </row>
    <row r="1269" spans="1:6" ht="15.75">
      <c r="A1269" s="174" t="e">
        <f>IF(ORÇAMENTO!#REF!="","",ORÇAMENTO!#REF!)</f>
        <v>#REF!</v>
      </c>
      <c r="B1269" s="142" t="e">
        <f>ORÇAMENTO!#REF!</f>
        <v>#REF!</v>
      </c>
      <c r="C1269" s="22" t="e">
        <f>ORÇAMENTO!#REF!</f>
        <v>#REF!</v>
      </c>
      <c r="D1269" s="21" t="e">
        <f>ORÇAMENTO!#REF!</f>
        <v>#REF!</v>
      </c>
      <c r="E1269" s="175"/>
      <c r="F1269" s="176" t="e">
        <f>ORÇAMENTO!#REF!</f>
        <v>#REF!</v>
      </c>
    </row>
    <row r="1270" spans="1:6" ht="15.75">
      <c r="A1270" s="174" t="e">
        <f>IF(ORÇAMENTO!#REF!="","",ORÇAMENTO!#REF!)</f>
        <v>#REF!</v>
      </c>
      <c r="B1270" s="142" t="e">
        <f>ORÇAMENTO!#REF!</f>
        <v>#REF!</v>
      </c>
      <c r="C1270" s="22" t="e">
        <f>ORÇAMENTO!#REF!</f>
        <v>#REF!</v>
      </c>
      <c r="D1270" s="21" t="e">
        <f>ORÇAMENTO!#REF!</f>
        <v>#REF!</v>
      </c>
      <c r="E1270" s="175"/>
      <c r="F1270" s="176" t="e">
        <f>ORÇAMENTO!#REF!</f>
        <v>#REF!</v>
      </c>
    </row>
    <row r="1271" spans="1:6" ht="15.75">
      <c r="A1271" s="174" t="e">
        <f>IF(ORÇAMENTO!#REF!="","",ORÇAMENTO!#REF!)</f>
        <v>#REF!</v>
      </c>
      <c r="B1271" s="142" t="e">
        <f>ORÇAMENTO!#REF!</f>
        <v>#REF!</v>
      </c>
      <c r="C1271" s="22" t="e">
        <f>ORÇAMENTO!#REF!</f>
        <v>#REF!</v>
      </c>
      <c r="D1271" s="21" t="e">
        <f>ORÇAMENTO!#REF!</f>
        <v>#REF!</v>
      </c>
      <c r="E1271" s="175"/>
      <c r="F1271" s="176" t="e">
        <f>ORÇAMENTO!#REF!</f>
        <v>#REF!</v>
      </c>
    </row>
    <row r="1272" spans="1:6" ht="15.75">
      <c r="A1272" s="174" t="e">
        <f>IF(ORÇAMENTO!#REF!="","",ORÇAMENTO!#REF!)</f>
        <v>#REF!</v>
      </c>
      <c r="B1272" s="142" t="e">
        <f>ORÇAMENTO!#REF!</f>
        <v>#REF!</v>
      </c>
      <c r="C1272" s="22" t="e">
        <f>ORÇAMENTO!#REF!</f>
        <v>#REF!</v>
      </c>
      <c r="D1272" s="21" t="e">
        <f>ORÇAMENTO!#REF!</f>
        <v>#REF!</v>
      </c>
      <c r="E1272" s="175"/>
      <c r="F1272" s="176" t="e">
        <f>ORÇAMENTO!#REF!</f>
        <v>#REF!</v>
      </c>
    </row>
    <row r="1273" spans="1:6" ht="15.75">
      <c r="A1273" s="174" t="e">
        <f>IF(ORÇAMENTO!#REF!="","",ORÇAMENTO!#REF!)</f>
        <v>#REF!</v>
      </c>
      <c r="B1273" s="142" t="e">
        <f>ORÇAMENTO!#REF!</f>
        <v>#REF!</v>
      </c>
      <c r="C1273" s="22" t="e">
        <f>ORÇAMENTO!#REF!</f>
        <v>#REF!</v>
      </c>
      <c r="D1273" s="21" t="e">
        <f>ORÇAMENTO!#REF!</f>
        <v>#REF!</v>
      </c>
      <c r="E1273" s="175"/>
      <c r="F1273" s="176" t="e">
        <f>ORÇAMENTO!#REF!</f>
        <v>#REF!</v>
      </c>
    </row>
    <row r="1274" spans="1:6" ht="15.75">
      <c r="A1274" s="174" t="e">
        <f>IF(ORÇAMENTO!#REF!="","",ORÇAMENTO!#REF!)</f>
        <v>#REF!</v>
      </c>
      <c r="B1274" s="142" t="e">
        <f>ORÇAMENTO!#REF!</f>
        <v>#REF!</v>
      </c>
      <c r="C1274" s="22" t="e">
        <f>ORÇAMENTO!#REF!</f>
        <v>#REF!</v>
      </c>
      <c r="D1274" s="21" t="e">
        <f>ORÇAMENTO!#REF!</f>
        <v>#REF!</v>
      </c>
      <c r="E1274" s="175"/>
      <c r="F1274" s="176" t="e">
        <f>ORÇAMENTO!#REF!</f>
        <v>#REF!</v>
      </c>
    </row>
    <row r="1275" spans="1:6" ht="15.75">
      <c r="A1275" s="174" t="e">
        <f>IF(ORÇAMENTO!#REF!="","",ORÇAMENTO!#REF!)</f>
        <v>#REF!</v>
      </c>
      <c r="B1275" s="142" t="e">
        <f>ORÇAMENTO!#REF!</f>
        <v>#REF!</v>
      </c>
      <c r="C1275" s="22" t="e">
        <f>ORÇAMENTO!#REF!</f>
        <v>#REF!</v>
      </c>
      <c r="D1275" s="21" t="e">
        <f>ORÇAMENTO!#REF!</f>
        <v>#REF!</v>
      </c>
      <c r="E1275" s="175"/>
      <c r="F1275" s="176" t="e">
        <f>ORÇAMENTO!#REF!</f>
        <v>#REF!</v>
      </c>
    </row>
    <row r="1276" spans="1:6" ht="15.75">
      <c r="A1276" s="174" t="e">
        <f>IF(ORÇAMENTO!#REF!="","",ORÇAMENTO!#REF!)</f>
        <v>#REF!</v>
      </c>
      <c r="B1276" s="142" t="e">
        <f>ORÇAMENTO!#REF!</f>
        <v>#REF!</v>
      </c>
      <c r="C1276" s="22" t="e">
        <f>ORÇAMENTO!#REF!</f>
        <v>#REF!</v>
      </c>
      <c r="D1276" s="21" t="e">
        <f>ORÇAMENTO!#REF!</f>
        <v>#REF!</v>
      </c>
      <c r="E1276" s="175"/>
      <c r="F1276" s="176" t="e">
        <f>ORÇAMENTO!#REF!</f>
        <v>#REF!</v>
      </c>
    </row>
    <row r="1277" spans="1:6" ht="15.75">
      <c r="A1277" s="174" t="e">
        <f>IF(ORÇAMENTO!#REF!="","",ORÇAMENTO!#REF!)</f>
        <v>#REF!</v>
      </c>
      <c r="B1277" s="142" t="e">
        <f>ORÇAMENTO!#REF!</f>
        <v>#REF!</v>
      </c>
      <c r="C1277" s="22" t="e">
        <f>ORÇAMENTO!#REF!</f>
        <v>#REF!</v>
      </c>
      <c r="D1277" s="21" t="e">
        <f>ORÇAMENTO!#REF!</f>
        <v>#REF!</v>
      </c>
      <c r="E1277" s="175"/>
      <c r="F1277" s="176" t="e">
        <f>ORÇAMENTO!#REF!</f>
        <v>#REF!</v>
      </c>
    </row>
    <row r="1278" spans="1:6" ht="15.75">
      <c r="A1278" s="174" t="e">
        <f>IF(ORÇAMENTO!#REF!="","",ORÇAMENTO!#REF!)</f>
        <v>#REF!</v>
      </c>
      <c r="B1278" s="142" t="e">
        <f>ORÇAMENTO!#REF!</f>
        <v>#REF!</v>
      </c>
      <c r="C1278" s="22" t="e">
        <f>ORÇAMENTO!#REF!</f>
        <v>#REF!</v>
      </c>
      <c r="D1278" s="21" t="e">
        <f>ORÇAMENTO!#REF!</f>
        <v>#REF!</v>
      </c>
      <c r="E1278" s="175"/>
      <c r="F1278" s="176" t="e">
        <f>ORÇAMENTO!#REF!</f>
        <v>#REF!</v>
      </c>
    </row>
    <row r="1279" spans="1:6" ht="15.75">
      <c r="A1279" s="174" t="e">
        <f>IF(ORÇAMENTO!#REF!="","",ORÇAMENTO!#REF!)</f>
        <v>#REF!</v>
      </c>
      <c r="B1279" s="142" t="e">
        <f>ORÇAMENTO!#REF!</f>
        <v>#REF!</v>
      </c>
      <c r="C1279" s="22" t="e">
        <f>ORÇAMENTO!#REF!</f>
        <v>#REF!</v>
      </c>
      <c r="D1279" s="21" t="e">
        <f>ORÇAMENTO!#REF!</f>
        <v>#REF!</v>
      </c>
      <c r="E1279" s="175"/>
      <c r="F1279" s="176" t="e">
        <f>ORÇAMENTO!#REF!</f>
        <v>#REF!</v>
      </c>
    </row>
    <row r="1280" spans="1:6" ht="15.75">
      <c r="A1280" s="174" t="e">
        <f>IF(ORÇAMENTO!#REF!="","",ORÇAMENTO!#REF!)</f>
        <v>#REF!</v>
      </c>
      <c r="B1280" s="142" t="e">
        <f>ORÇAMENTO!#REF!</f>
        <v>#REF!</v>
      </c>
      <c r="C1280" s="22" t="e">
        <f>ORÇAMENTO!#REF!</f>
        <v>#REF!</v>
      </c>
      <c r="D1280" s="21" t="e">
        <f>ORÇAMENTO!#REF!</f>
        <v>#REF!</v>
      </c>
      <c r="E1280" s="175"/>
      <c r="F1280" s="176" t="e">
        <f>ORÇAMENTO!#REF!</f>
        <v>#REF!</v>
      </c>
    </row>
    <row r="1281" spans="1:6" ht="15.75">
      <c r="A1281" s="174" t="e">
        <f>IF(ORÇAMENTO!#REF!="","",ORÇAMENTO!#REF!)</f>
        <v>#REF!</v>
      </c>
      <c r="B1281" s="142" t="e">
        <f>ORÇAMENTO!#REF!</f>
        <v>#REF!</v>
      </c>
      <c r="C1281" s="22" t="e">
        <f>ORÇAMENTO!#REF!</f>
        <v>#REF!</v>
      </c>
      <c r="D1281" s="21" t="e">
        <f>ORÇAMENTO!#REF!</f>
        <v>#REF!</v>
      </c>
      <c r="E1281" s="175"/>
      <c r="F1281" s="176" t="e">
        <f>ORÇAMENTO!#REF!</f>
        <v>#REF!</v>
      </c>
    </row>
    <row r="1282" spans="1:6" ht="15.75">
      <c r="A1282" s="174" t="e">
        <f>IF(ORÇAMENTO!#REF!="","",ORÇAMENTO!#REF!)</f>
        <v>#REF!</v>
      </c>
      <c r="B1282" s="142" t="e">
        <f>ORÇAMENTO!#REF!</f>
        <v>#REF!</v>
      </c>
      <c r="C1282" s="22" t="e">
        <f>ORÇAMENTO!#REF!</f>
        <v>#REF!</v>
      </c>
      <c r="D1282" s="21" t="e">
        <f>ORÇAMENTO!#REF!</f>
        <v>#REF!</v>
      </c>
      <c r="E1282" s="175"/>
      <c r="F1282" s="176" t="e">
        <f>ORÇAMENTO!#REF!</f>
        <v>#REF!</v>
      </c>
    </row>
    <row r="1283" spans="1:6" ht="15.75">
      <c r="A1283" s="174" t="e">
        <f>IF(ORÇAMENTO!#REF!="","",ORÇAMENTO!#REF!)</f>
        <v>#REF!</v>
      </c>
      <c r="B1283" s="142" t="e">
        <f>ORÇAMENTO!#REF!</f>
        <v>#REF!</v>
      </c>
      <c r="C1283" s="22" t="e">
        <f>ORÇAMENTO!#REF!</f>
        <v>#REF!</v>
      </c>
      <c r="D1283" s="21" t="e">
        <f>ORÇAMENTO!#REF!</f>
        <v>#REF!</v>
      </c>
      <c r="E1283" s="175"/>
      <c r="F1283" s="176" t="e">
        <f>ORÇAMENTO!#REF!</f>
        <v>#REF!</v>
      </c>
    </row>
    <row r="1284" spans="1:6" ht="15.75">
      <c r="A1284" s="174" t="e">
        <f>IF(ORÇAMENTO!#REF!="","",ORÇAMENTO!#REF!)</f>
        <v>#REF!</v>
      </c>
      <c r="B1284" s="142" t="e">
        <f>ORÇAMENTO!#REF!</f>
        <v>#REF!</v>
      </c>
      <c r="C1284" s="22" t="e">
        <f>ORÇAMENTO!#REF!</f>
        <v>#REF!</v>
      </c>
      <c r="D1284" s="21" t="e">
        <f>ORÇAMENTO!#REF!</f>
        <v>#REF!</v>
      </c>
      <c r="E1284" s="175"/>
      <c r="F1284" s="176" t="e">
        <f>ORÇAMENTO!#REF!</f>
        <v>#REF!</v>
      </c>
    </row>
    <row r="1285" spans="1:6" ht="15.75">
      <c r="A1285" s="174" t="e">
        <f>IF(ORÇAMENTO!#REF!="","",ORÇAMENTO!#REF!)</f>
        <v>#REF!</v>
      </c>
      <c r="B1285" s="142" t="e">
        <f>ORÇAMENTO!#REF!</f>
        <v>#REF!</v>
      </c>
      <c r="C1285" s="22" t="e">
        <f>ORÇAMENTO!#REF!</f>
        <v>#REF!</v>
      </c>
      <c r="D1285" s="21" t="e">
        <f>ORÇAMENTO!#REF!</f>
        <v>#REF!</v>
      </c>
      <c r="E1285" s="175"/>
      <c r="F1285" s="176" t="e">
        <f>ORÇAMENTO!#REF!</f>
        <v>#REF!</v>
      </c>
    </row>
    <row r="1286" spans="1:6" ht="15.75">
      <c r="A1286" s="174" t="e">
        <f>IF(ORÇAMENTO!#REF!="","",ORÇAMENTO!#REF!)</f>
        <v>#REF!</v>
      </c>
      <c r="B1286" s="142" t="e">
        <f>ORÇAMENTO!#REF!</f>
        <v>#REF!</v>
      </c>
      <c r="C1286" s="22" t="e">
        <f>ORÇAMENTO!#REF!</f>
        <v>#REF!</v>
      </c>
      <c r="D1286" s="21" t="e">
        <f>ORÇAMENTO!#REF!</f>
        <v>#REF!</v>
      </c>
      <c r="E1286" s="175"/>
      <c r="F1286" s="176" t="e">
        <f>ORÇAMENTO!#REF!</f>
        <v>#REF!</v>
      </c>
    </row>
    <row r="1287" spans="1:6" ht="15.75">
      <c r="A1287" s="174" t="e">
        <f>IF(ORÇAMENTO!#REF!="","",ORÇAMENTO!#REF!)</f>
        <v>#REF!</v>
      </c>
      <c r="B1287" s="142" t="e">
        <f>ORÇAMENTO!#REF!</f>
        <v>#REF!</v>
      </c>
      <c r="C1287" s="22" t="e">
        <f>ORÇAMENTO!#REF!</f>
        <v>#REF!</v>
      </c>
      <c r="D1287" s="21" t="e">
        <f>ORÇAMENTO!#REF!</f>
        <v>#REF!</v>
      </c>
      <c r="E1287" s="175"/>
      <c r="F1287" s="176" t="e">
        <f>ORÇAMENTO!#REF!</f>
        <v>#REF!</v>
      </c>
    </row>
    <row r="1288" spans="1:6" ht="47.25">
      <c r="A1288" s="174" t="str">
        <f>IF(ORÇAMENTO!A329="","",ORÇAMENTO!A329)</f>
        <v>15.42</v>
      </c>
      <c r="B1288" s="142" t="str">
        <f>ORÇAMENTO!B329</f>
        <v>ED-49461</v>
      </c>
      <c r="C1288" s="22" t="str">
        <f>ORÇAMENTO!C329</f>
        <v>VERGALHÃO DE AÇO COM ROSCA TOTAL PARA PERFILADO, DIÂMETRO 1/4", INCLUSIVE FORNECIMENTO, FIXAÇÃO E INSTALAÇÃO</v>
      </c>
      <c r="D1288" s="21" t="str">
        <f>ORÇAMENTO!D329</f>
        <v>M</v>
      </c>
      <c r="E1288" s="175"/>
      <c r="F1288" s="176">
        <f>ORÇAMENTO!E329</f>
        <v>687.65</v>
      </c>
    </row>
    <row r="1289" spans="1:6" ht="15.75">
      <c r="A1289" s="174" t="e">
        <f>IF(ORÇAMENTO!#REF!="","",ORÇAMENTO!#REF!)</f>
        <v>#REF!</v>
      </c>
      <c r="B1289" s="142" t="e">
        <f>ORÇAMENTO!#REF!</f>
        <v>#REF!</v>
      </c>
      <c r="C1289" s="22" t="e">
        <f>ORÇAMENTO!#REF!</f>
        <v>#REF!</v>
      </c>
      <c r="D1289" s="21" t="e">
        <f>ORÇAMENTO!#REF!</f>
        <v>#REF!</v>
      </c>
      <c r="E1289" s="175"/>
      <c r="F1289" s="176" t="e">
        <f>ORÇAMENTO!#REF!</f>
        <v>#REF!</v>
      </c>
    </row>
    <row r="1290" spans="1:6" ht="15.75">
      <c r="A1290" s="174" t="e">
        <f>IF(ORÇAMENTO!#REF!="","",ORÇAMENTO!#REF!)</f>
        <v>#REF!</v>
      </c>
      <c r="B1290" s="142" t="e">
        <f>ORÇAMENTO!#REF!</f>
        <v>#REF!</v>
      </c>
      <c r="C1290" s="22" t="e">
        <f>ORÇAMENTO!#REF!</f>
        <v>#REF!</v>
      </c>
      <c r="D1290" s="21" t="e">
        <f>ORÇAMENTO!#REF!</f>
        <v>#REF!</v>
      </c>
      <c r="E1290" s="175"/>
      <c r="F1290" s="176" t="e">
        <f>ORÇAMENTO!#REF!</f>
        <v>#REF!</v>
      </c>
    </row>
    <row r="1291" spans="1:6" ht="63">
      <c r="A1291" s="174" t="str">
        <f>IF(ORÇAMENTO!A330="","",ORÇAMENTO!A330)</f>
        <v>15.43</v>
      </c>
      <c r="B1291" s="142" t="str">
        <f>ORÇAMENTO!B330</f>
        <v>ED-13345</v>
      </c>
      <c r="C1291" s="22" t="str">
        <f>ORÇAMENTO!C330</f>
        <v>LUMINÁRIA ARANDELA TIPO MEIA-LUA COMPLETA, DIÂMETRO 25 CM, PARA UMA (1) LÂMPADA LED, POTÊNCIA 15W, BULBO A65, FORNECIMENTO E INSTALAÇÃO, INCLUSIVE BASE E LÂMPADA</v>
      </c>
      <c r="D1291" s="21" t="str">
        <f>ORÇAMENTO!D330</f>
        <v>UN</v>
      </c>
      <c r="E1291" s="175"/>
      <c r="F1291" s="176">
        <f>ORÇAMENTO!E330</f>
        <v>24</v>
      </c>
    </row>
    <row r="1292" spans="1:6" ht="15.75">
      <c r="A1292" s="174" t="e">
        <f>IF(ORÇAMENTO!#REF!="","",ORÇAMENTO!#REF!)</f>
        <v>#REF!</v>
      </c>
      <c r="B1292" s="142" t="e">
        <f>ORÇAMENTO!#REF!</f>
        <v>#REF!</v>
      </c>
      <c r="C1292" s="22" t="e">
        <f>ORÇAMENTO!#REF!</f>
        <v>#REF!</v>
      </c>
      <c r="D1292" s="21" t="e">
        <f>ORÇAMENTO!#REF!</f>
        <v>#REF!</v>
      </c>
      <c r="E1292" s="175"/>
      <c r="F1292" s="176" t="e">
        <f>ORÇAMENTO!#REF!</f>
        <v>#REF!</v>
      </c>
    </row>
    <row r="1293" spans="1:6" ht="15.75">
      <c r="A1293" s="174" t="e">
        <f>IF(ORÇAMENTO!#REF!="","",ORÇAMENTO!#REF!)</f>
        <v>#REF!</v>
      </c>
      <c r="B1293" s="142" t="e">
        <f>ORÇAMENTO!#REF!</f>
        <v>#REF!</v>
      </c>
      <c r="C1293" s="22" t="e">
        <f>ORÇAMENTO!#REF!</f>
        <v>#REF!</v>
      </c>
      <c r="D1293" s="21" t="e">
        <f>ORÇAMENTO!#REF!</f>
        <v>#REF!</v>
      </c>
      <c r="E1293" s="175"/>
      <c r="F1293" s="176" t="e">
        <f>ORÇAMENTO!#REF!</f>
        <v>#REF!</v>
      </c>
    </row>
    <row r="1294" spans="1:6" ht="15.75">
      <c r="A1294" s="174" t="e">
        <f>IF(ORÇAMENTO!#REF!="","",ORÇAMENTO!#REF!)</f>
        <v>#REF!</v>
      </c>
      <c r="B1294" s="142" t="e">
        <f>ORÇAMENTO!#REF!</f>
        <v>#REF!</v>
      </c>
      <c r="C1294" s="22" t="e">
        <f>ORÇAMENTO!#REF!</f>
        <v>#REF!</v>
      </c>
      <c r="D1294" s="21" t="e">
        <f>ORÇAMENTO!#REF!</f>
        <v>#REF!</v>
      </c>
      <c r="E1294" s="175"/>
      <c r="F1294" s="176" t="e">
        <f>ORÇAMENTO!#REF!</f>
        <v>#REF!</v>
      </c>
    </row>
    <row r="1295" spans="1:6" ht="15.75">
      <c r="A1295" s="174" t="e">
        <f>IF(ORÇAMENTO!#REF!="","",ORÇAMENTO!#REF!)</f>
        <v>#REF!</v>
      </c>
      <c r="B1295" s="142" t="e">
        <f>ORÇAMENTO!#REF!</f>
        <v>#REF!</v>
      </c>
      <c r="C1295" s="22" t="e">
        <f>ORÇAMENTO!#REF!</f>
        <v>#REF!</v>
      </c>
      <c r="D1295" s="21" t="e">
        <f>ORÇAMENTO!#REF!</f>
        <v>#REF!</v>
      </c>
      <c r="E1295" s="175"/>
      <c r="F1295" s="176" t="e">
        <f>ORÇAMENTO!#REF!</f>
        <v>#REF!</v>
      </c>
    </row>
    <row r="1296" spans="1:6" ht="15.75">
      <c r="A1296" s="174" t="e">
        <f>IF(ORÇAMENTO!#REF!="","",ORÇAMENTO!#REF!)</f>
        <v>#REF!</v>
      </c>
      <c r="B1296" s="142" t="e">
        <f>ORÇAMENTO!#REF!</f>
        <v>#REF!</v>
      </c>
      <c r="C1296" s="22" t="e">
        <f>ORÇAMENTO!#REF!</f>
        <v>#REF!</v>
      </c>
      <c r="D1296" s="21" t="e">
        <f>ORÇAMENTO!#REF!</f>
        <v>#REF!</v>
      </c>
      <c r="E1296" s="175"/>
      <c r="F1296" s="176" t="e">
        <f>ORÇAMENTO!#REF!</f>
        <v>#REF!</v>
      </c>
    </row>
    <row r="1297" spans="1:6" ht="15.75">
      <c r="A1297" s="174" t="e">
        <f>IF(ORÇAMENTO!#REF!="","",ORÇAMENTO!#REF!)</f>
        <v>#REF!</v>
      </c>
      <c r="B1297" s="142" t="e">
        <f>ORÇAMENTO!#REF!</f>
        <v>#REF!</v>
      </c>
      <c r="C1297" s="22" t="e">
        <f>ORÇAMENTO!#REF!</f>
        <v>#REF!</v>
      </c>
      <c r="D1297" s="21" t="e">
        <f>ORÇAMENTO!#REF!</f>
        <v>#REF!</v>
      </c>
      <c r="E1297" s="175"/>
      <c r="F1297" s="176" t="e">
        <f>ORÇAMENTO!#REF!</f>
        <v>#REF!</v>
      </c>
    </row>
    <row r="1298" spans="1:6" ht="15.75">
      <c r="A1298" s="174" t="e">
        <f>IF(ORÇAMENTO!#REF!="","",ORÇAMENTO!#REF!)</f>
        <v>#REF!</v>
      </c>
      <c r="B1298" s="142" t="e">
        <f>ORÇAMENTO!#REF!</f>
        <v>#REF!</v>
      </c>
      <c r="C1298" s="22" t="e">
        <f>ORÇAMENTO!#REF!</f>
        <v>#REF!</v>
      </c>
      <c r="D1298" s="21" t="e">
        <f>ORÇAMENTO!#REF!</f>
        <v>#REF!</v>
      </c>
      <c r="E1298" s="175"/>
      <c r="F1298" s="176" t="e">
        <f>ORÇAMENTO!#REF!</f>
        <v>#REF!</v>
      </c>
    </row>
    <row r="1299" spans="1:6" ht="15.75">
      <c r="A1299" s="174" t="e">
        <f>IF(ORÇAMENTO!#REF!="","",ORÇAMENTO!#REF!)</f>
        <v>#REF!</v>
      </c>
      <c r="B1299" s="142" t="e">
        <f>ORÇAMENTO!#REF!</f>
        <v>#REF!</v>
      </c>
      <c r="C1299" s="22" t="e">
        <f>ORÇAMENTO!#REF!</f>
        <v>#REF!</v>
      </c>
      <c r="D1299" s="21" t="e">
        <f>ORÇAMENTO!#REF!</f>
        <v>#REF!</v>
      </c>
      <c r="E1299" s="175"/>
      <c r="F1299" s="176" t="e">
        <f>ORÇAMENTO!#REF!</f>
        <v>#REF!</v>
      </c>
    </row>
    <row r="1300" spans="1:6" ht="15.75">
      <c r="A1300" s="174" t="e">
        <f>IF(ORÇAMENTO!#REF!="","",ORÇAMENTO!#REF!)</f>
        <v>#REF!</v>
      </c>
      <c r="B1300" s="142" t="e">
        <f>ORÇAMENTO!#REF!</f>
        <v>#REF!</v>
      </c>
      <c r="C1300" s="22" t="e">
        <f>ORÇAMENTO!#REF!</f>
        <v>#REF!</v>
      </c>
      <c r="D1300" s="21" t="e">
        <f>ORÇAMENTO!#REF!</f>
        <v>#REF!</v>
      </c>
      <c r="E1300" s="175"/>
      <c r="F1300" s="176" t="e">
        <f>ORÇAMENTO!#REF!</f>
        <v>#REF!</v>
      </c>
    </row>
    <row r="1301" spans="1:6" ht="15.75">
      <c r="A1301" s="174" t="e">
        <f>IF(ORÇAMENTO!#REF!="","",ORÇAMENTO!#REF!)</f>
        <v>#REF!</v>
      </c>
      <c r="B1301" s="142" t="e">
        <f>ORÇAMENTO!#REF!</f>
        <v>#REF!</v>
      </c>
      <c r="C1301" s="22" t="e">
        <f>ORÇAMENTO!#REF!</f>
        <v>#REF!</v>
      </c>
      <c r="D1301" s="21" t="e">
        <f>ORÇAMENTO!#REF!</f>
        <v>#REF!</v>
      </c>
      <c r="E1301" s="175"/>
      <c r="F1301" s="176" t="e">
        <f>ORÇAMENTO!#REF!</f>
        <v>#REF!</v>
      </c>
    </row>
    <row r="1302" spans="1:6" ht="15.75">
      <c r="A1302" s="174" t="e">
        <f>IF(ORÇAMENTO!#REF!="","",ORÇAMENTO!#REF!)</f>
        <v>#REF!</v>
      </c>
      <c r="B1302" s="142" t="e">
        <f>ORÇAMENTO!#REF!</f>
        <v>#REF!</v>
      </c>
      <c r="C1302" s="22" t="e">
        <f>ORÇAMENTO!#REF!</f>
        <v>#REF!</v>
      </c>
      <c r="D1302" s="21" t="e">
        <f>ORÇAMENTO!#REF!</f>
        <v>#REF!</v>
      </c>
      <c r="E1302" s="175"/>
      <c r="F1302" s="176" t="e">
        <f>ORÇAMENTO!#REF!</f>
        <v>#REF!</v>
      </c>
    </row>
    <row r="1303" spans="1:6" ht="15.75">
      <c r="A1303" s="174" t="e">
        <f>IF(ORÇAMENTO!#REF!="","",ORÇAMENTO!#REF!)</f>
        <v>#REF!</v>
      </c>
      <c r="B1303" s="142" t="e">
        <f>ORÇAMENTO!#REF!</f>
        <v>#REF!</v>
      </c>
      <c r="C1303" s="22" t="e">
        <f>ORÇAMENTO!#REF!</f>
        <v>#REF!</v>
      </c>
      <c r="D1303" s="21" t="e">
        <f>ORÇAMENTO!#REF!</f>
        <v>#REF!</v>
      </c>
      <c r="E1303" s="175"/>
      <c r="F1303" s="176" t="e">
        <f>ORÇAMENTO!#REF!</f>
        <v>#REF!</v>
      </c>
    </row>
    <row r="1304" spans="1:6" ht="15.75">
      <c r="A1304" s="174" t="e">
        <f>IF(ORÇAMENTO!#REF!="","",ORÇAMENTO!#REF!)</f>
        <v>#REF!</v>
      </c>
      <c r="B1304" s="142" t="e">
        <f>ORÇAMENTO!#REF!</f>
        <v>#REF!</v>
      </c>
      <c r="C1304" s="22" t="e">
        <f>ORÇAMENTO!#REF!</f>
        <v>#REF!</v>
      </c>
      <c r="D1304" s="21" t="e">
        <f>ORÇAMENTO!#REF!</f>
        <v>#REF!</v>
      </c>
      <c r="E1304" s="175"/>
      <c r="F1304" s="176" t="e">
        <f>ORÇAMENTO!#REF!</f>
        <v>#REF!</v>
      </c>
    </row>
    <row r="1305" spans="1:6" ht="15.75">
      <c r="A1305" s="174" t="e">
        <f>IF(ORÇAMENTO!#REF!="","",ORÇAMENTO!#REF!)</f>
        <v>#REF!</v>
      </c>
      <c r="B1305" s="142" t="e">
        <f>ORÇAMENTO!#REF!</f>
        <v>#REF!</v>
      </c>
      <c r="C1305" s="22" t="e">
        <f>ORÇAMENTO!#REF!</f>
        <v>#REF!</v>
      </c>
      <c r="D1305" s="21" t="e">
        <f>ORÇAMENTO!#REF!</f>
        <v>#REF!</v>
      </c>
      <c r="E1305" s="175"/>
      <c r="F1305" s="176" t="e">
        <f>ORÇAMENTO!#REF!</f>
        <v>#REF!</v>
      </c>
    </row>
    <row r="1306" spans="1:6" ht="15.75">
      <c r="A1306" s="174" t="e">
        <f>IF(ORÇAMENTO!#REF!="","",ORÇAMENTO!#REF!)</f>
        <v>#REF!</v>
      </c>
      <c r="B1306" s="142" t="e">
        <f>ORÇAMENTO!#REF!</f>
        <v>#REF!</v>
      </c>
      <c r="C1306" s="22" t="e">
        <f>ORÇAMENTO!#REF!</f>
        <v>#REF!</v>
      </c>
      <c r="D1306" s="21" t="e">
        <f>ORÇAMENTO!#REF!</f>
        <v>#REF!</v>
      </c>
      <c r="E1306" s="175"/>
      <c r="F1306" s="176" t="e">
        <f>ORÇAMENTO!#REF!</f>
        <v>#REF!</v>
      </c>
    </row>
    <row r="1307" spans="1:6" ht="15.75">
      <c r="A1307" s="174" t="e">
        <f>IF(ORÇAMENTO!#REF!="","",ORÇAMENTO!#REF!)</f>
        <v>#REF!</v>
      </c>
      <c r="B1307" s="142" t="e">
        <f>ORÇAMENTO!#REF!</f>
        <v>#REF!</v>
      </c>
      <c r="C1307" s="22" t="e">
        <f>ORÇAMENTO!#REF!</f>
        <v>#REF!</v>
      </c>
      <c r="D1307" s="21" t="e">
        <f>ORÇAMENTO!#REF!</f>
        <v>#REF!</v>
      </c>
      <c r="E1307" s="175"/>
      <c r="F1307" s="176" t="e">
        <f>ORÇAMENTO!#REF!</f>
        <v>#REF!</v>
      </c>
    </row>
    <row r="1308" spans="1:6" ht="15.75">
      <c r="A1308" s="174" t="e">
        <f>IF(ORÇAMENTO!#REF!="","",ORÇAMENTO!#REF!)</f>
        <v>#REF!</v>
      </c>
      <c r="B1308" s="142" t="e">
        <f>ORÇAMENTO!#REF!</f>
        <v>#REF!</v>
      </c>
      <c r="C1308" s="22" t="e">
        <f>ORÇAMENTO!#REF!</f>
        <v>#REF!</v>
      </c>
      <c r="D1308" s="21" t="e">
        <f>ORÇAMENTO!#REF!</f>
        <v>#REF!</v>
      </c>
      <c r="E1308" s="175"/>
      <c r="F1308" s="176" t="e">
        <f>ORÇAMENTO!#REF!</f>
        <v>#REF!</v>
      </c>
    </row>
    <row r="1309" spans="1:6" ht="15.75">
      <c r="A1309" s="174" t="e">
        <f>IF(ORÇAMENTO!#REF!="","",ORÇAMENTO!#REF!)</f>
        <v>#REF!</v>
      </c>
      <c r="B1309" s="142" t="e">
        <f>ORÇAMENTO!#REF!</f>
        <v>#REF!</v>
      </c>
      <c r="C1309" s="22" t="e">
        <f>ORÇAMENTO!#REF!</f>
        <v>#REF!</v>
      </c>
      <c r="D1309" s="21" t="e">
        <f>ORÇAMENTO!#REF!</f>
        <v>#REF!</v>
      </c>
      <c r="E1309" s="175"/>
      <c r="F1309" s="176" t="e">
        <f>ORÇAMENTO!#REF!</f>
        <v>#REF!</v>
      </c>
    </row>
    <row r="1310" spans="1:6" ht="15.75">
      <c r="A1310" s="174" t="e">
        <f>IF(ORÇAMENTO!#REF!="","",ORÇAMENTO!#REF!)</f>
        <v>#REF!</v>
      </c>
      <c r="B1310" s="142" t="e">
        <f>ORÇAMENTO!#REF!</f>
        <v>#REF!</v>
      </c>
      <c r="C1310" s="22" t="e">
        <f>ORÇAMENTO!#REF!</f>
        <v>#REF!</v>
      </c>
      <c r="D1310" s="21" t="e">
        <f>ORÇAMENTO!#REF!</f>
        <v>#REF!</v>
      </c>
      <c r="E1310" s="175"/>
      <c r="F1310" s="176" t="e">
        <f>ORÇAMENTO!#REF!</f>
        <v>#REF!</v>
      </c>
    </row>
    <row r="1311" spans="1:6" ht="15.75">
      <c r="A1311" s="174" t="e">
        <f>IF(ORÇAMENTO!#REF!="","",ORÇAMENTO!#REF!)</f>
        <v>#REF!</v>
      </c>
      <c r="B1311" s="142" t="e">
        <f>ORÇAMENTO!#REF!</f>
        <v>#REF!</v>
      </c>
      <c r="C1311" s="22" t="e">
        <f>ORÇAMENTO!#REF!</f>
        <v>#REF!</v>
      </c>
      <c r="D1311" s="21" t="e">
        <f>ORÇAMENTO!#REF!</f>
        <v>#REF!</v>
      </c>
      <c r="E1311" s="175"/>
      <c r="F1311" s="176" t="e">
        <f>ORÇAMENTO!#REF!</f>
        <v>#REF!</v>
      </c>
    </row>
    <row r="1312" spans="1:6" ht="15.75">
      <c r="A1312" s="174" t="e">
        <f>IF(ORÇAMENTO!#REF!="","",ORÇAMENTO!#REF!)</f>
        <v>#REF!</v>
      </c>
      <c r="B1312" s="142" t="e">
        <f>ORÇAMENTO!#REF!</f>
        <v>#REF!</v>
      </c>
      <c r="C1312" s="22" t="e">
        <f>ORÇAMENTO!#REF!</f>
        <v>#REF!</v>
      </c>
      <c r="D1312" s="21" t="e">
        <f>ORÇAMENTO!#REF!</f>
        <v>#REF!</v>
      </c>
      <c r="E1312" s="175"/>
      <c r="F1312" s="176" t="e">
        <f>ORÇAMENTO!#REF!</f>
        <v>#REF!</v>
      </c>
    </row>
    <row r="1313" spans="1:6" ht="15.75">
      <c r="A1313" s="174" t="e">
        <f>IF(ORÇAMENTO!#REF!="","",ORÇAMENTO!#REF!)</f>
        <v>#REF!</v>
      </c>
      <c r="B1313" s="142" t="e">
        <f>ORÇAMENTO!#REF!</f>
        <v>#REF!</v>
      </c>
      <c r="C1313" s="22" t="e">
        <f>ORÇAMENTO!#REF!</f>
        <v>#REF!</v>
      </c>
      <c r="D1313" s="21" t="e">
        <f>ORÇAMENTO!#REF!</f>
        <v>#REF!</v>
      </c>
      <c r="E1313" s="175"/>
      <c r="F1313" s="176" t="e">
        <f>ORÇAMENTO!#REF!</f>
        <v>#REF!</v>
      </c>
    </row>
    <row r="1314" spans="1:6" ht="15.75">
      <c r="A1314" s="174" t="e">
        <f>IF(ORÇAMENTO!#REF!="","",ORÇAMENTO!#REF!)</f>
        <v>#REF!</v>
      </c>
      <c r="B1314" s="142" t="e">
        <f>ORÇAMENTO!#REF!</f>
        <v>#REF!</v>
      </c>
      <c r="C1314" s="22" t="e">
        <f>ORÇAMENTO!#REF!</f>
        <v>#REF!</v>
      </c>
      <c r="D1314" s="21" t="e">
        <f>ORÇAMENTO!#REF!</f>
        <v>#REF!</v>
      </c>
      <c r="E1314" s="175"/>
      <c r="F1314" s="176" t="e">
        <f>ORÇAMENTO!#REF!</f>
        <v>#REF!</v>
      </c>
    </row>
    <row r="1315" spans="1:6" ht="15.75">
      <c r="A1315" s="174" t="e">
        <f>IF(ORÇAMENTO!#REF!="","",ORÇAMENTO!#REF!)</f>
        <v>#REF!</v>
      </c>
      <c r="B1315" s="142" t="e">
        <f>ORÇAMENTO!#REF!</f>
        <v>#REF!</v>
      </c>
      <c r="C1315" s="22" t="e">
        <f>ORÇAMENTO!#REF!</f>
        <v>#REF!</v>
      </c>
      <c r="D1315" s="21" t="e">
        <f>ORÇAMENTO!#REF!</f>
        <v>#REF!</v>
      </c>
      <c r="E1315" s="175"/>
      <c r="F1315" s="176" t="e">
        <f>ORÇAMENTO!#REF!</f>
        <v>#REF!</v>
      </c>
    </row>
    <row r="1316" spans="1:6" ht="15.75">
      <c r="A1316" s="174" t="e">
        <f>IF(ORÇAMENTO!#REF!="","",ORÇAMENTO!#REF!)</f>
        <v>#REF!</v>
      </c>
      <c r="B1316" s="142" t="e">
        <f>ORÇAMENTO!#REF!</f>
        <v>#REF!</v>
      </c>
      <c r="C1316" s="22" t="e">
        <f>ORÇAMENTO!#REF!</f>
        <v>#REF!</v>
      </c>
      <c r="D1316" s="21" t="e">
        <f>ORÇAMENTO!#REF!</f>
        <v>#REF!</v>
      </c>
      <c r="E1316" s="175"/>
      <c r="F1316" s="176" t="e">
        <f>ORÇAMENTO!#REF!</f>
        <v>#REF!</v>
      </c>
    </row>
    <row r="1317" spans="1:6" ht="63">
      <c r="A1317" s="174" t="str">
        <f>IF(ORÇAMENTO!A331="","",ORÇAMENTO!A331)</f>
        <v>15.44</v>
      </c>
      <c r="B1317" s="142" t="str">
        <f>ORÇAMENTO!B331</f>
        <v>ED-13357</v>
      </c>
      <c r="C1317" s="22" t="str">
        <f>ORÇAMENTO!C331</f>
        <v>LUMINÁRIA PLAFON REDONDO DE VIDRO JATEADO REDONDO COMPLETA, DIÂMETRO 25 CM, PARA UMA (1) LÂMPADA LED, POTÊNCIA 15W, BULBO A65, FORNECIMENTO E INSTALAÇÃO, INCLUSIVE BASE E LÂMPADA</v>
      </c>
      <c r="D1317" s="21" t="str">
        <f>ORÇAMENTO!D331</f>
        <v>UN</v>
      </c>
      <c r="E1317" s="175"/>
      <c r="F1317" s="176">
        <f>ORÇAMENTO!E331</f>
        <v>115</v>
      </c>
    </row>
    <row r="1318" spans="1:6" ht="15.75">
      <c r="A1318" s="174" t="e">
        <f>IF(ORÇAMENTO!#REF!="","",ORÇAMENTO!#REF!)</f>
        <v>#REF!</v>
      </c>
      <c r="B1318" s="142" t="e">
        <f>ORÇAMENTO!#REF!</f>
        <v>#REF!</v>
      </c>
      <c r="C1318" s="22" t="e">
        <f>ORÇAMENTO!#REF!</f>
        <v>#REF!</v>
      </c>
      <c r="D1318" s="21" t="e">
        <f>ORÇAMENTO!#REF!</f>
        <v>#REF!</v>
      </c>
      <c r="E1318" s="175"/>
      <c r="F1318" s="176" t="e">
        <f>ORÇAMENTO!#REF!</f>
        <v>#REF!</v>
      </c>
    </row>
    <row r="1319" spans="1:6" ht="15.75">
      <c r="A1319" s="174" t="e">
        <f>IF(ORÇAMENTO!#REF!="","",ORÇAMENTO!#REF!)</f>
        <v>#REF!</v>
      </c>
      <c r="B1319" s="142" t="e">
        <f>ORÇAMENTO!#REF!</f>
        <v>#REF!</v>
      </c>
      <c r="C1319" s="22" t="e">
        <f>ORÇAMENTO!#REF!</f>
        <v>#REF!</v>
      </c>
      <c r="D1319" s="21" t="e">
        <f>ORÇAMENTO!#REF!</f>
        <v>#REF!</v>
      </c>
      <c r="E1319" s="175"/>
      <c r="F1319" s="176" t="e">
        <f>ORÇAMENTO!#REF!</f>
        <v>#REF!</v>
      </c>
    </row>
    <row r="1320" spans="1:6" ht="15.75">
      <c r="A1320" s="174" t="e">
        <f>IF(ORÇAMENTO!#REF!="","",ORÇAMENTO!#REF!)</f>
        <v>#REF!</v>
      </c>
      <c r="B1320" s="142" t="e">
        <f>ORÇAMENTO!#REF!</f>
        <v>#REF!</v>
      </c>
      <c r="C1320" s="22" t="e">
        <f>ORÇAMENTO!#REF!</f>
        <v>#REF!</v>
      </c>
      <c r="D1320" s="21" t="e">
        <f>ORÇAMENTO!#REF!</f>
        <v>#REF!</v>
      </c>
      <c r="E1320" s="175"/>
      <c r="F1320" s="176" t="e">
        <f>ORÇAMENTO!#REF!</f>
        <v>#REF!</v>
      </c>
    </row>
    <row r="1321" spans="1:6" ht="15.75">
      <c r="A1321" s="174" t="e">
        <f>IF(ORÇAMENTO!#REF!="","",ORÇAMENTO!#REF!)</f>
        <v>#REF!</v>
      </c>
      <c r="B1321" s="142" t="e">
        <f>ORÇAMENTO!#REF!</f>
        <v>#REF!</v>
      </c>
      <c r="C1321" s="22" t="e">
        <f>ORÇAMENTO!#REF!</f>
        <v>#REF!</v>
      </c>
      <c r="D1321" s="21" t="e">
        <f>ORÇAMENTO!#REF!</f>
        <v>#REF!</v>
      </c>
      <c r="E1321" s="175"/>
      <c r="F1321" s="176" t="e">
        <f>ORÇAMENTO!#REF!</f>
        <v>#REF!</v>
      </c>
    </row>
    <row r="1322" spans="1:6" ht="15.75">
      <c r="A1322" s="174" t="e">
        <f>IF(ORÇAMENTO!#REF!="","",ORÇAMENTO!#REF!)</f>
        <v>#REF!</v>
      </c>
      <c r="B1322" s="142" t="e">
        <f>ORÇAMENTO!#REF!</f>
        <v>#REF!</v>
      </c>
      <c r="C1322" s="22" t="e">
        <f>ORÇAMENTO!#REF!</f>
        <v>#REF!</v>
      </c>
      <c r="D1322" s="21" t="e">
        <f>ORÇAMENTO!#REF!</f>
        <v>#REF!</v>
      </c>
      <c r="E1322" s="175"/>
      <c r="F1322" s="176" t="e">
        <f>ORÇAMENTO!#REF!</f>
        <v>#REF!</v>
      </c>
    </row>
    <row r="1323" spans="1:6" ht="15.75">
      <c r="A1323" s="174" t="e">
        <f>IF(ORÇAMENTO!#REF!="","",ORÇAMENTO!#REF!)</f>
        <v>#REF!</v>
      </c>
      <c r="B1323" s="142" t="e">
        <f>ORÇAMENTO!#REF!</f>
        <v>#REF!</v>
      </c>
      <c r="C1323" s="22" t="e">
        <f>ORÇAMENTO!#REF!</f>
        <v>#REF!</v>
      </c>
      <c r="D1323" s="21" t="e">
        <f>ORÇAMENTO!#REF!</f>
        <v>#REF!</v>
      </c>
      <c r="E1323" s="175"/>
      <c r="F1323" s="176" t="e">
        <f>ORÇAMENTO!#REF!</f>
        <v>#REF!</v>
      </c>
    </row>
    <row r="1324" spans="1:6" ht="15.75">
      <c r="A1324" s="174" t="e">
        <f>IF(ORÇAMENTO!#REF!="","",ORÇAMENTO!#REF!)</f>
        <v>#REF!</v>
      </c>
      <c r="B1324" s="142" t="e">
        <f>ORÇAMENTO!#REF!</f>
        <v>#REF!</v>
      </c>
      <c r="C1324" s="22" t="e">
        <f>ORÇAMENTO!#REF!</f>
        <v>#REF!</v>
      </c>
      <c r="D1324" s="21" t="e">
        <f>ORÇAMENTO!#REF!</f>
        <v>#REF!</v>
      </c>
      <c r="E1324" s="175"/>
      <c r="F1324" s="176" t="e">
        <f>ORÇAMENTO!#REF!</f>
        <v>#REF!</v>
      </c>
    </row>
    <row r="1325" spans="1:6" ht="15.75">
      <c r="A1325" s="174" t="e">
        <f>IF(ORÇAMENTO!#REF!="","",ORÇAMENTO!#REF!)</f>
        <v>#REF!</v>
      </c>
      <c r="B1325" s="142" t="e">
        <f>ORÇAMENTO!#REF!</f>
        <v>#REF!</v>
      </c>
      <c r="C1325" s="22" t="e">
        <f>ORÇAMENTO!#REF!</f>
        <v>#REF!</v>
      </c>
      <c r="D1325" s="21" t="e">
        <f>ORÇAMENTO!#REF!</f>
        <v>#REF!</v>
      </c>
      <c r="E1325" s="175"/>
      <c r="F1325" s="176" t="e">
        <f>ORÇAMENTO!#REF!</f>
        <v>#REF!</v>
      </c>
    </row>
    <row r="1326" spans="1:6" ht="15.75">
      <c r="A1326" s="174" t="e">
        <f>IF(ORÇAMENTO!#REF!="","",ORÇAMENTO!#REF!)</f>
        <v>#REF!</v>
      </c>
      <c r="B1326" s="142" t="e">
        <f>ORÇAMENTO!#REF!</f>
        <v>#REF!</v>
      </c>
      <c r="C1326" s="22" t="e">
        <f>ORÇAMENTO!#REF!</f>
        <v>#REF!</v>
      </c>
      <c r="D1326" s="21" t="e">
        <f>ORÇAMENTO!#REF!</f>
        <v>#REF!</v>
      </c>
      <c r="E1326" s="175"/>
      <c r="F1326" s="176" t="e">
        <f>ORÇAMENTO!#REF!</f>
        <v>#REF!</v>
      </c>
    </row>
    <row r="1327" spans="1:6" ht="15.75">
      <c r="A1327" s="174" t="e">
        <f>IF(ORÇAMENTO!#REF!="","",ORÇAMENTO!#REF!)</f>
        <v>#REF!</v>
      </c>
      <c r="B1327" s="142" t="e">
        <f>ORÇAMENTO!#REF!</f>
        <v>#REF!</v>
      </c>
      <c r="C1327" s="22" t="e">
        <f>ORÇAMENTO!#REF!</f>
        <v>#REF!</v>
      </c>
      <c r="D1327" s="21" t="e">
        <f>ORÇAMENTO!#REF!</f>
        <v>#REF!</v>
      </c>
      <c r="E1327" s="175"/>
      <c r="F1327" s="176" t="e">
        <f>ORÇAMENTO!#REF!</f>
        <v>#REF!</v>
      </c>
    </row>
    <row r="1328" spans="1:6" ht="15.75">
      <c r="A1328" s="174" t="e">
        <f>IF(ORÇAMENTO!#REF!="","",ORÇAMENTO!#REF!)</f>
        <v>#REF!</v>
      </c>
      <c r="B1328" s="142" t="e">
        <f>ORÇAMENTO!#REF!</f>
        <v>#REF!</v>
      </c>
      <c r="C1328" s="22" t="e">
        <f>ORÇAMENTO!#REF!</f>
        <v>#REF!</v>
      </c>
      <c r="D1328" s="21" t="e">
        <f>ORÇAMENTO!#REF!</f>
        <v>#REF!</v>
      </c>
      <c r="E1328" s="175"/>
      <c r="F1328" s="176" t="e">
        <f>ORÇAMENTO!#REF!</f>
        <v>#REF!</v>
      </c>
    </row>
    <row r="1329" spans="1:6" ht="15.75">
      <c r="A1329" s="174" t="e">
        <f>IF(ORÇAMENTO!#REF!="","",ORÇAMENTO!#REF!)</f>
        <v>#REF!</v>
      </c>
      <c r="B1329" s="142" t="e">
        <f>ORÇAMENTO!#REF!</f>
        <v>#REF!</v>
      </c>
      <c r="C1329" s="22" t="e">
        <f>ORÇAMENTO!#REF!</f>
        <v>#REF!</v>
      </c>
      <c r="D1329" s="21" t="e">
        <f>ORÇAMENTO!#REF!</f>
        <v>#REF!</v>
      </c>
      <c r="E1329" s="175"/>
      <c r="F1329" s="176" t="e">
        <f>ORÇAMENTO!#REF!</f>
        <v>#REF!</v>
      </c>
    </row>
    <row r="1330" spans="1:6" ht="15.75">
      <c r="A1330" s="174" t="e">
        <f>IF(ORÇAMENTO!#REF!="","",ORÇAMENTO!#REF!)</f>
        <v>#REF!</v>
      </c>
      <c r="B1330" s="142" t="e">
        <f>ORÇAMENTO!#REF!</f>
        <v>#REF!</v>
      </c>
      <c r="C1330" s="22" t="e">
        <f>ORÇAMENTO!#REF!</f>
        <v>#REF!</v>
      </c>
      <c r="D1330" s="21" t="e">
        <f>ORÇAMENTO!#REF!</f>
        <v>#REF!</v>
      </c>
      <c r="E1330" s="175"/>
      <c r="F1330" s="176" t="e">
        <f>ORÇAMENTO!#REF!</f>
        <v>#REF!</v>
      </c>
    </row>
    <row r="1331" spans="1:6" ht="15.75">
      <c r="A1331" s="174" t="e">
        <f>IF(ORÇAMENTO!#REF!="","",ORÇAMENTO!#REF!)</f>
        <v>#REF!</v>
      </c>
      <c r="B1331" s="142" t="e">
        <f>ORÇAMENTO!#REF!</f>
        <v>#REF!</v>
      </c>
      <c r="C1331" s="22" t="e">
        <f>ORÇAMENTO!#REF!</f>
        <v>#REF!</v>
      </c>
      <c r="D1331" s="21" t="e">
        <f>ORÇAMENTO!#REF!</f>
        <v>#REF!</v>
      </c>
      <c r="E1331" s="175"/>
      <c r="F1331" s="176" t="e">
        <f>ORÇAMENTO!#REF!</f>
        <v>#REF!</v>
      </c>
    </row>
    <row r="1332" spans="1:6" ht="15.75">
      <c r="A1332" s="174" t="e">
        <f>IF(ORÇAMENTO!#REF!="","",ORÇAMENTO!#REF!)</f>
        <v>#REF!</v>
      </c>
      <c r="B1332" s="142" t="e">
        <f>ORÇAMENTO!#REF!</f>
        <v>#REF!</v>
      </c>
      <c r="C1332" s="22" t="e">
        <f>ORÇAMENTO!#REF!</f>
        <v>#REF!</v>
      </c>
      <c r="D1332" s="21" t="e">
        <f>ORÇAMENTO!#REF!</f>
        <v>#REF!</v>
      </c>
      <c r="E1332" s="175"/>
      <c r="F1332" s="176" t="e">
        <f>ORÇAMENTO!#REF!</f>
        <v>#REF!</v>
      </c>
    </row>
    <row r="1333" spans="1:6" ht="15.75">
      <c r="A1333" s="174" t="e">
        <f>IF(ORÇAMENTO!#REF!="","",ORÇAMENTO!#REF!)</f>
        <v>#REF!</v>
      </c>
      <c r="B1333" s="142" t="e">
        <f>ORÇAMENTO!#REF!</f>
        <v>#REF!</v>
      </c>
      <c r="C1333" s="22" t="e">
        <f>ORÇAMENTO!#REF!</f>
        <v>#REF!</v>
      </c>
      <c r="D1333" s="21" t="e">
        <f>ORÇAMENTO!#REF!</f>
        <v>#REF!</v>
      </c>
      <c r="E1333" s="175"/>
      <c r="F1333" s="176" t="e">
        <f>ORÇAMENTO!#REF!</f>
        <v>#REF!</v>
      </c>
    </row>
    <row r="1334" spans="1:6" ht="15.75">
      <c r="A1334" s="174" t="e">
        <f>IF(ORÇAMENTO!#REF!="","",ORÇAMENTO!#REF!)</f>
        <v>#REF!</v>
      </c>
      <c r="B1334" s="142" t="e">
        <f>ORÇAMENTO!#REF!</f>
        <v>#REF!</v>
      </c>
      <c r="C1334" s="22" t="e">
        <f>ORÇAMENTO!#REF!</f>
        <v>#REF!</v>
      </c>
      <c r="D1334" s="21" t="e">
        <f>ORÇAMENTO!#REF!</f>
        <v>#REF!</v>
      </c>
      <c r="E1334" s="175"/>
      <c r="F1334" s="176" t="e">
        <f>ORÇAMENTO!#REF!</f>
        <v>#REF!</v>
      </c>
    </row>
    <row r="1335" spans="1:6" ht="15.75">
      <c r="A1335" s="174" t="e">
        <f>IF(ORÇAMENTO!#REF!="","",ORÇAMENTO!#REF!)</f>
        <v>#REF!</v>
      </c>
      <c r="B1335" s="142" t="e">
        <f>ORÇAMENTO!#REF!</f>
        <v>#REF!</v>
      </c>
      <c r="C1335" s="22" t="e">
        <f>ORÇAMENTO!#REF!</f>
        <v>#REF!</v>
      </c>
      <c r="D1335" s="21" t="e">
        <f>ORÇAMENTO!#REF!</f>
        <v>#REF!</v>
      </c>
      <c r="E1335" s="175"/>
      <c r="F1335" s="176" t="e">
        <f>ORÇAMENTO!#REF!</f>
        <v>#REF!</v>
      </c>
    </row>
    <row r="1336" spans="1:6" ht="15.75">
      <c r="A1336" s="174" t="e">
        <f>IF(ORÇAMENTO!#REF!="","",ORÇAMENTO!#REF!)</f>
        <v>#REF!</v>
      </c>
      <c r="B1336" s="142" t="e">
        <f>ORÇAMENTO!#REF!</f>
        <v>#REF!</v>
      </c>
      <c r="C1336" s="22" t="e">
        <f>ORÇAMENTO!#REF!</f>
        <v>#REF!</v>
      </c>
      <c r="D1336" s="21" t="e">
        <f>ORÇAMENTO!#REF!</f>
        <v>#REF!</v>
      </c>
      <c r="E1336" s="175"/>
      <c r="F1336" s="176" t="e">
        <f>ORÇAMENTO!#REF!</f>
        <v>#REF!</v>
      </c>
    </row>
    <row r="1337" spans="1:6" ht="15.75">
      <c r="A1337" s="174" t="e">
        <f>IF(ORÇAMENTO!#REF!="","",ORÇAMENTO!#REF!)</f>
        <v>#REF!</v>
      </c>
      <c r="B1337" s="142" t="e">
        <f>ORÇAMENTO!#REF!</f>
        <v>#REF!</v>
      </c>
      <c r="C1337" s="22" t="e">
        <f>ORÇAMENTO!#REF!</f>
        <v>#REF!</v>
      </c>
      <c r="D1337" s="21" t="e">
        <f>ORÇAMENTO!#REF!</f>
        <v>#REF!</v>
      </c>
      <c r="E1337" s="175"/>
      <c r="F1337" s="176" t="e">
        <f>ORÇAMENTO!#REF!</f>
        <v>#REF!</v>
      </c>
    </row>
    <row r="1338" spans="1:6" ht="15.75">
      <c r="A1338" s="174" t="e">
        <f>IF(ORÇAMENTO!#REF!="","",ORÇAMENTO!#REF!)</f>
        <v>#REF!</v>
      </c>
      <c r="B1338" s="142" t="e">
        <f>ORÇAMENTO!#REF!</f>
        <v>#REF!</v>
      </c>
      <c r="C1338" s="22" t="e">
        <f>ORÇAMENTO!#REF!</f>
        <v>#REF!</v>
      </c>
      <c r="D1338" s="21" t="e">
        <f>ORÇAMENTO!#REF!</f>
        <v>#REF!</v>
      </c>
      <c r="E1338" s="175"/>
      <c r="F1338" s="176" t="e">
        <f>ORÇAMENTO!#REF!</f>
        <v>#REF!</v>
      </c>
    </row>
    <row r="1339" spans="1:6" ht="15.75">
      <c r="A1339" s="174" t="e">
        <f>IF(ORÇAMENTO!#REF!="","",ORÇAMENTO!#REF!)</f>
        <v>#REF!</v>
      </c>
      <c r="B1339" s="142" t="e">
        <f>ORÇAMENTO!#REF!</f>
        <v>#REF!</v>
      </c>
      <c r="C1339" s="22" t="e">
        <f>ORÇAMENTO!#REF!</f>
        <v>#REF!</v>
      </c>
      <c r="D1339" s="21" t="e">
        <f>ORÇAMENTO!#REF!</f>
        <v>#REF!</v>
      </c>
      <c r="E1339" s="175"/>
      <c r="F1339" s="176" t="e">
        <f>ORÇAMENTO!#REF!</f>
        <v>#REF!</v>
      </c>
    </row>
    <row r="1340" spans="1:6" ht="15.75">
      <c r="A1340" s="174" t="e">
        <f>IF(ORÇAMENTO!#REF!="","",ORÇAMENTO!#REF!)</f>
        <v>#REF!</v>
      </c>
      <c r="B1340" s="142" t="e">
        <f>ORÇAMENTO!#REF!</f>
        <v>#REF!</v>
      </c>
      <c r="C1340" s="22" t="e">
        <f>ORÇAMENTO!#REF!</f>
        <v>#REF!</v>
      </c>
      <c r="D1340" s="21" t="e">
        <f>ORÇAMENTO!#REF!</f>
        <v>#REF!</v>
      </c>
      <c r="E1340" s="175"/>
      <c r="F1340" s="176" t="e">
        <f>ORÇAMENTO!#REF!</f>
        <v>#REF!</v>
      </c>
    </row>
    <row r="1341" spans="1:6" ht="15.75">
      <c r="A1341" s="174" t="e">
        <f>IF(ORÇAMENTO!#REF!="","",ORÇAMENTO!#REF!)</f>
        <v>#REF!</v>
      </c>
      <c r="B1341" s="142" t="e">
        <f>ORÇAMENTO!#REF!</f>
        <v>#REF!</v>
      </c>
      <c r="C1341" s="22" t="e">
        <f>ORÇAMENTO!#REF!</f>
        <v>#REF!</v>
      </c>
      <c r="D1341" s="21" t="e">
        <f>ORÇAMENTO!#REF!</f>
        <v>#REF!</v>
      </c>
      <c r="E1341" s="175"/>
      <c r="F1341" s="176" t="e">
        <f>ORÇAMENTO!#REF!</f>
        <v>#REF!</v>
      </c>
    </row>
    <row r="1342" spans="1:6" ht="15.75">
      <c r="A1342" s="174" t="e">
        <f>IF(ORÇAMENTO!#REF!="","",ORÇAMENTO!#REF!)</f>
        <v>#REF!</v>
      </c>
      <c r="B1342" s="142" t="e">
        <f>ORÇAMENTO!#REF!</f>
        <v>#REF!</v>
      </c>
      <c r="C1342" s="22" t="e">
        <f>ORÇAMENTO!#REF!</f>
        <v>#REF!</v>
      </c>
      <c r="D1342" s="21" t="e">
        <f>ORÇAMENTO!#REF!</f>
        <v>#REF!</v>
      </c>
      <c r="E1342" s="175"/>
      <c r="F1342" s="176" t="e">
        <f>ORÇAMENTO!#REF!</f>
        <v>#REF!</v>
      </c>
    </row>
    <row r="1343" spans="1:6" ht="15.75">
      <c r="A1343" s="174" t="e">
        <f>IF(ORÇAMENTO!#REF!="","",ORÇAMENTO!#REF!)</f>
        <v>#REF!</v>
      </c>
      <c r="B1343" s="142" t="e">
        <f>ORÇAMENTO!#REF!</f>
        <v>#REF!</v>
      </c>
      <c r="C1343" s="22" t="e">
        <f>ORÇAMENTO!#REF!</f>
        <v>#REF!</v>
      </c>
      <c r="D1343" s="21" t="e">
        <f>ORÇAMENTO!#REF!</f>
        <v>#REF!</v>
      </c>
      <c r="E1343" s="175"/>
      <c r="F1343" s="176" t="e">
        <f>ORÇAMENTO!#REF!</f>
        <v>#REF!</v>
      </c>
    </row>
    <row r="1344" spans="1:6" ht="15.75">
      <c r="A1344" s="174" t="e">
        <f>IF(ORÇAMENTO!#REF!="","",ORÇAMENTO!#REF!)</f>
        <v>#REF!</v>
      </c>
      <c r="B1344" s="142" t="e">
        <f>ORÇAMENTO!#REF!</f>
        <v>#REF!</v>
      </c>
      <c r="C1344" s="22" t="e">
        <f>ORÇAMENTO!#REF!</f>
        <v>#REF!</v>
      </c>
      <c r="D1344" s="21" t="e">
        <f>ORÇAMENTO!#REF!</f>
        <v>#REF!</v>
      </c>
      <c r="E1344" s="175"/>
      <c r="F1344" s="176" t="e">
        <f>ORÇAMENTO!#REF!</f>
        <v>#REF!</v>
      </c>
    </row>
    <row r="1345" spans="1:6" ht="15.75">
      <c r="A1345" s="174" t="e">
        <f>IF(ORÇAMENTO!#REF!="","",ORÇAMENTO!#REF!)</f>
        <v>#REF!</v>
      </c>
      <c r="B1345" s="142" t="e">
        <f>ORÇAMENTO!#REF!</f>
        <v>#REF!</v>
      </c>
      <c r="C1345" s="22" t="e">
        <f>ORÇAMENTO!#REF!</f>
        <v>#REF!</v>
      </c>
      <c r="D1345" s="21" t="e">
        <f>ORÇAMENTO!#REF!</f>
        <v>#REF!</v>
      </c>
      <c r="E1345" s="175"/>
      <c r="F1345" s="176" t="e">
        <f>ORÇAMENTO!#REF!</f>
        <v>#REF!</v>
      </c>
    </row>
    <row r="1346" spans="1:6" ht="15.75">
      <c r="A1346" s="174" t="e">
        <f>IF(ORÇAMENTO!#REF!="","",ORÇAMENTO!#REF!)</f>
        <v>#REF!</v>
      </c>
      <c r="B1346" s="142" t="e">
        <f>ORÇAMENTO!#REF!</f>
        <v>#REF!</v>
      </c>
      <c r="C1346" s="22" t="e">
        <f>ORÇAMENTO!#REF!</f>
        <v>#REF!</v>
      </c>
      <c r="D1346" s="21" t="e">
        <f>ORÇAMENTO!#REF!</f>
        <v>#REF!</v>
      </c>
      <c r="E1346" s="175"/>
      <c r="F1346" s="176" t="e">
        <f>ORÇAMENTO!#REF!</f>
        <v>#REF!</v>
      </c>
    </row>
    <row r="1347" spans="1:6" ht="15.75">
      <c r="A1347" s="174" t="e">
        <f>IF(ORÇAMENTO!#REF!="","",ORÇAMENTO!#REF!)</f>
        <v>#REF!</v>
      </c>
      <c r="B1347" s="142" t="e">
        <f>ORÇAMENTO!#REF!</f>
        <v>#REF!</v>
      </c>
      <c r="C1347" s="22" t="e">
        <f>ORÇAMENTO!#REF!</f>
        <v>#REF!</v>
      </c>
      <c r="D1347" s="21" t="e">
        <f>ORÇAMENTO!#REF!</f>
        <v>#REF!</v>
      </c>
      <c r="E1347" s="175"/>
      <c r="F1347" s="176" t="e">
        <f>ORÇAMENTO!#REF!</f>
        <v>#REF!</v>
      </c>
    </row>
    <row r="1348" spans="1:6" ht="15.75">
      <c r="A1348" s="174" t="e">
        <f>IF(ORÇAMENTO!#REF!="","",ORÇAMENTO!#REF!)</f>
        <v>#REF!</v>
      </c>
      <c r="B1348" s="142" t="e">
        <f>ORÇAMENTO!#REF!</f>
        <v>#REF!</v>
      </c>
      <c r="C1348" s="22" t="e">
        <f>ORÇAMENTO!#REF!</f>
        <v>#REF!</v>
      </c>
      <c r="D1348" s="21" t="e">
        <f>ORÇAMENTO!#REF!</f>
        <v>#REF!</v>
      </c>
      <c r="E1348" s="175"/>
      <c r="F1348" s="176" t="e">
        <f>ORÇAMENTO!#REF!</f>
        <v>#REF!</v>
      </c>
    </row>
    <row r="1349" spans="1:6" ht="15.75">
      <c r="A1349" s="174" t="e">
        <f>IF(ORÇAMENTO!#REF!="","",ORÇAMENTO!#REF!)</f>
        <v>#REF!</v>
      </c>
      <c r="B1349" s="142" t="e">
        <f>ORÇAMENTO!#REF!</f>
        <v>#REF!</v>
      </c>
      <c r="C1349" s="22" t="e">
        <f>ORÇAMENTO!#REF!</f>
        <v>#REF!</v>
      </c>
      <c r="D1349" s="21" t="e">
        <f>ORÇAMENTO!#REF!</f>
        <v>#REF!</v>
      </c>
      <c r="E1349" s="175"/>
      <c r="F1349" s="176" t="e">
        <f>ORÇAMENTO!#REF!</f>
        <v>#REF!</v>
      </c>
    </row>
    <row r="1350" spans="1:6" ht="15.75">
      <c r="A1350" s="174" t="e">
        <f>IF(ORÇAMENTO!#REF!="","",ORÇAMENTO!#REF!)</f>
        <v>#REF!</v>
      </c>
      <c r="B1350" s="142" t="e">
        <f>ORÇAMENTO!#REF!</f>
        <v>#REF!</v>
      </c>
      <c r="C1350" s="22" t="e">
        <f>ORÇAMENTO!#REF!</f>
        <v>#REF!</v>
      </c>
      <c r="D1350" s="21" t="e">
        <f>ORÇAMENTO!#REF!</f>
        <v>#REF!</v>
      </c>
      <c r="E1350" s="175"/>
      <c r="F1350" s="176" t="e">
        <f>ORÇAMENTO!#REF!</f>
        <v>#REF!</v>
      </c>
    </row>
    <row r="1351" spans="1:6" ht="15.75">
      <c r="A1351" s="174" t="e">
        <f>IF(ORÇAMENTO!#REF!="","",ORÇAMENTO!#REF!)</f>
        <v>#REF!</v>
      </c>
      <c r="B1351" s="142" t="e">
        <f>ORÇAMENTO!#REF!</f>
        <v>#REF!</v>
      </c>
      <c r="C1351" s="22" t="e">
        <f>ORÇAMENTO!#REF!</f>
        <v>#REF!</v>
      </c>
      <c r="D1351" s="21" t="e">
        <f>ORÇAMENTO!#REF!</f>
        <v>#REF!</v>
      </c>
      <c r="E1351" s="175"/>
      <c r="F1351" s="176" t="e">
        <f>ORÇAMENTO!#REF!</f>
        <v>#REF!</v>
      </c>
    </row>
    <row r="1352" spans="1:6" ht="15.75">
      <c r="A1352" s="174" t="e">
        <f>IF(ORÇAMENTO!#REF!="","",ORÇAMENTO!#REF!)</f>
        <v>#REF!</v>
      </c>
      <c r="B1352" s="142" t="e">
        <f>ORÇAMENTO!#REF!</f>
        <v>#REF!</v>
      </c>
      <c r="C1352" s="22" t="e">
        <f>ORÇAMENTO!#REF!</f>
        <v>#REF!</v>
      </c>
      <c r="D1352" s="21" t="e">
        <f>ORÇAMENTO!#REF!</f>
        <v>#REF!</v>
      </c>
      <c r="E1352" s="175"/>
      <c r="F1352" s="176" t="e">
        <f>ORÇAMENTO!#REF!</f>
        <v>#REF!</v>
      </c>
    </row>
    <row r="1353" spans="1:6" ht="15.75">
      <c r="A1353" s="174" t="e">
        <f>IF(ORÇAMENTO!#REF!="","",ORÇAMENTO!#REF!)</f>
        <v>#REF!</v>
      </c>
      <c r="B1353" s="142" t="e">
        <f>ORÇAMENTO!#REF!</f>
        <v>#REF!</v>
      </c>
      <c r="C1353" s="22" t="e">
        <f>ORÇAMENTO!#REF!</f>
        <v>#REF!</v>
      </c>
      <c r="D1353" s="21" t="e">
        <f>ORÇAMENTO!#REF!</f>
        <v>#REF!</v>
      </c>
      <c r="E1353" s="175"/>
      <c r="F1353" s="176" t="e">
        <f>ORÇAMENTO!#REF!</f>
        <v>#REF!</v>
      </c>
    </row>
    <row r="1354" spans="1:6" ht="15.75">
      <c r="A1354" s="174" t="e">
        <f>IF(ORÇAMENTO!#REF!="","",ORÇAMENTO!#REF!)</f>
        <v>#REF!</v>
      </c>
      <c r="B1354" s="142" t="e">
        <f>ORÇAMENTO!#REF!</f>
        <v>#REF!</v>
      </c>
      <c r="C1354" s="22" t="e">
        <f>ORÇAMENTO!#REF!</f>
        <v>#REF!</v>
      </c>
      <c r="D1354" s="21" t="e">
        <f>ORÇAMENTO!#REF!</f>
        <v>#REF!</v>
      </c>
      <c r="E1354" s="175"/>
      <c r="F1354" s="176" t="e">
        <f>ORÇAMENTO!#REF!</f>
        <v>#REF!</v>
      </c>
    </row>
    <row r="1355" spans="1:6" ht="15.75">
      <c r="A1355" s="174" t="e">
        <f>IF(ORÇAMENTO!#REF!="","",ORÇAMENTO!#REF!)</f>
        <v>#REF!</v>
      </c>
      <c r="B1355" s="142" t="e">
        <f>ORÇAMENTO!#REF!</f>
        <v>#REF!</v>
      </c>
      <c r="C1355" s="22" t="e">
        <f>ORÇAMENTO!#REF!</f>
        <v>#REF!</v>
      </c>
      <c r="D1355" s="21" t="e">
        <f>ORÇAMENTO!#REF!</f>
        <v>#REF!</v>
      </c>
      <c r="E1355" s="175"/>
      <c r="F1355" s="176" t="e">
        <f>ORÇAMENTO!#REF!</f>
        <v>#REF!</v>
      </c>
    </row>
    <row r="1356" spans="1:6" ht="47.25">
      <c r="A1356" s="174" t="str">
        <f>IF(ORÇAMENTO!A332="","",ORÇAMENTO!A332)</f>
        <v>15.45</v>
      </c>
      <c r="B1356" s="142" t="str">
        <f>ORÇAMENTO!B332</f>
        <v>ED-49297</v>
      </c>
      <c r="C1356" s="22" t="str">
        <f>ORÇAMENTO!C332</f>
        <v>DUTO CORRUGADO EM PEAD (POLIETILENO DE ALTA DENSIDADE), PARA PROTEÇÃO DE CABOS SUBTERRÂNEOS DN 75 MM (3")</v>
      </c>
      <c r="D1356" s="21" t="str">
        <f>ORÇAMENTO!D332</f>
        <v>M</v>
      </c>
      <c r="E1356" s="175"/>
      <c r="F1356" s="176">
        <f>ORÇAMENTO!E332</f>
        <v>20.9</v>
      </c>
    </row>
    <row r="1357" spans="1:6" ht="31.5">
      <c r="A1357" s="174" t="str">
        <f>IF(ORÇAMENTO!A333="","",ORÇAMENTO!A333)</f>
        <v>15.46</v>
      </c>
      <c r="B1357" s="142" t="str">
        <f>ORÇAMENTO!B333</f>
        <v>ED-49334</v>
      </c>
      <c r="C1357" s="22" t="str">
        <f>ORÇAMENTO!C333</f>
        <v>ENVELOPE DE CONCRETO PARA PROTEÇÃO DE TUBOS DE PVC ENTERRADO - CONCRETO TIPO A FCK = 13,5 MPA</v>
      </c>
      <c r="D1357" s="21" t="str">
        <f>ORÇAMENTO!D333</f>
        <v>M3</v>
      </c>
      <c r="E1357" s="175"/>
      <c r="F1357" s="176">
        <f>ORÇAMENTO!E333</f>
        <v>2.09</v>
      </c>
    </row>
    <row r="1358" spans="1:6" ht="15.75">
      <c r="A1358" s="174" t="e">
        <f>IF(ORÇAMENTO!#REF!="","",ORÇAMENTO!#REF!)</f>
        <v>#REF!</v>
      </c>
      <c r="B1358" s="142" t="e">
        <f>ORÇAMENTO!#REF!</f>
        <v>#REF!</v>
      </c>
      <c r="C1358" s="22" t="e">
        <f>ORÇAMENTO!#REF!</f>
        <v>#REF!</v>
      </c>
      <c r="D1358" s="21" t="e">
        <f>ORÇAMENTO!#REF!</f>
        <v>#REF!</v>
      </c>
      <c r="E1358" s="175"/>
      <c r="F1358" s="176" t="e">
        <f>ORÇAMENTO!#REF!</f>
        <v>#REF!</v>
      </c>
    </row>
    <row r="1359" spans="1:6" ht="15.75">
      <c r="A1359" s="174" t="e">
        <f>IF(ORÇAMENTO!#REF!="","",ORÇAMENTO!#REF!)</f>
        <v>#REF!</v>
      </c>
      <c r="B1359" s="142" t="e">
        <f>ORÇAMENTO!#REF!</f>
        <v>#REF!</v>
      </c>
      <c r="C1359" s="22" t="e">
        <f>ORÇAMENTO!#REF!</f>
        <v>#REF!</v>
      </c>
      <c r="D1359" s="21" t="e">
        <f>ORÇAMENTO!#REF!</f>
        <v>#REF!</v>
      </c>
      <c r="E1359" s="175"/>
      <c r="F1359" s="176" t="e">
        <f>ORÇAMENTO!#REF!</f>
        <v>#REF!</v>
      </c>
    </row>
    <row r="1360" spans="1:6" ht="15.75">
      <c r="A1360" s="174" t="e">
        <f>IF(ORÇAMENTO!#REF!="","",ORÇAMENTO!#REF!)</f>
        <v>#REF!</v>
      </c>
      <c r="B1360" s="142" t="e">
        <f>ORÇAMENTO!#REF!</f>
        <v>#REF!</v>
      </c>
      <c r="C1360" s="22" t="e">
        <f>ORÇAMENTO!#REF!</f>
        <v>#REF!</v>
      </c>
      <c r="D1360" s="21" t="e">
        <f>ORÇAMENTO!#REF!</f>
        <v>#REF!</v>
      </c>
      <c r="E1360" s="175"/>
      <c r="F1360" s="176" t="e">
        <f>ORÇAMENTO!#REF!</f>
        <v>#REF!</v>
      </c>
    </row>
    <row r="1361" spans="1:6" ht="15.75">
      <c r="A1361" s="174" t="e">
        <f>IF(ORÇAMENTO!#REF!="","",ORÇAMENTO!#REF!)</f>
        <v>#REF!</v>
      </c>
      <c r="B1361" s="142" t="e">
        <f>ORÇAMENTO!#REF!</f>
        <v>#REF!</v>
      </c>
      <c r="C1361" s="22" t="e">
        <f>ORÇAMENTO!#REF!</f>
        <v>#REF!</v>
      </c>
      <c r="D1361" s="21" t="e">
        <f>ORÇAMENTO!#REF!</f>
        <v>#REF!</v>
      </c>
      <c r="E1361" s="175"/>
      <c r="F1361" s="176" t="e">
        <f>ORÇAMENTO!#REF!</f>
        <v>#REF!</v>
      </c>
    </row>
    <row r="1362" spans="1:6" ht="15.75">
      <c r="A1362" s="174" t="e">
        <f>IF(ORÇAMENTO!#REF!="","",ORÇAMENTO!#REF!)</f>
        <v>#REF!</v>
      </c>
      <c r="B1362" s="142" t="e">
        <f>ORÇAMENTO!#REF!</f>
        <v>#REF!</v>
      </c>
      <c r="C1362" s="22" t="e">
        <f>ORÇAMENTO!#REF!</f>
        <v>#REF!</v>
      </c>
      <c r="D1362" s="21" t="e">
        <f>ORÇAMENTO!#REF!</f>
        <v>#REF!</v>
      </c>
      <c r="E1362" s="175"/>
      <c r="F1362" s="176" t="e">
        <f>ORÇAMENTO!#REF!</f>
        <v>#REF!</v>
      </c>
    </row>
    <row r="1363" spans="1:6" ht="15.75">
      <c r="A1363" s="174" t="e">
        <f>IF(ORÇAMENTO!#REF!="","",ORÇAMENTO!#REF!)</f>
        <v>#REF!</v>
      </c>
      <c r="B1363" s="142" t="e">
        <f>ORÇAMENTO!#REF!</f>
        <v>#REF!</v>
      </c>
      <c r="C1363" s="22" t="e">
        <f>ORÇAMENTO!#REF!</f>
        <v>#REF!</v>
      </c>
      <c r="D1363" s="21" t="e">
        <f>ORÇAMENTO!#REF!</f>
        <v>#REF!</v>
      </c>
      <c r="E1363" s="175"/>
      <c r="F1363" s="176" t="e">
        <f>ORÇAMENTO!#REF!</f>
        <v>#REF!</v>
      </c>
    </row>
    <row r="1364" spans="1:6" ht="15.75">
      <c r="A1364" s="174" t="e">
        <f>IF(ORÇAMENTO!#REF!="","",ORÇAMENTO!#REF!)</f>
        <v>#REF!</v>
      </c>
      <c r="B1364" s="142" t="e">
        <f>ORÇAMENTO!#REF!</f>
        <v>#REF!</v>
      </c>
      <c r="C1364" s="22" t="e">
        <f>ORÇAMENTO!#REF!</f>
        <v>#REF!</v>
      </c>
      <c r="D1364" s="21" t="e">
        <f>ORÇAMENTO!#REF!</f>
        <v>#REF!</v>
      </c>
      <c r="E1364" s="175"/>
      <c r="F1364" s="176" t="e">
        <f>ORÇAMENTO!#REF!</f>
        <v>#REF!</v>
      </c>
    </row>
    <row r="1365" spans="1:6" ht="15.75">
      <c r="A1365" s="174" t="e">
        <f>IF(ORÇAMENTO!#REF!="","",ORÇAMENTO!#REF!)</f>
        <v>#REF!</v>
      </c>
      <c r="B1365" s="142" t="e">
        <f>ORÇAMENTO!#REF!</f>
        <v>#REF!</v>
      </c>
      <c r="C1365" s="22" t="e">
        <f>ORÇAMENTO!#REF!</f>
        <v>#REF!</v>
      </c>
      <c r="D1365" s="21" t="e">
        <f>ORÇAMENTO!#REF!</f>
        <v>#REF!</v>
      </c>
      <c r="E1365" s="175"/>
      <c r="F1365" s="176" t="e">
        <f>ORÇAMENTO!#REF!</f>
        <v>#REF!</v>
      </c>
    </row>
    <row r="1366" spans="1:6" ht="15.75">
      <c r="A1366" s="174" t="e">
        <f>IF(ORÇAMENTO!#REF!="","",ORÇAMENTO!#REF!)</f>
        <v>#REF!</v>
      </c>
      <c r="B1366" s="142" t="e">
        <f>ORÇAMENTO!#REF!</f>
        <v>#REF!</v>
      </c>
      <c r="C1366" s="22" t="e">
        <f>ORÇAMENTO!#REF!</f>
        <v>#REF!</v>
      </c>
      <c r="D1366" s="21" t="e">
        <f>ORÇAMENTO!#REF!</f>
        <v>#REF!</v>
      </c>
      <c r="E1366" s="175"/>
      <c r="F1366" s="176" t="e">
        <f>ORÇAMENTO!#REF!</f>
        <v>#REF!</v>
      </c>
    </row>
    <row r="1367" spans="1:6" ht="15.75">
      <c r="A1367" s="174" t="e">
        <f>IF(ORÇAMENTO!#REF!="","",ORÇAMENTO!#REF!)</f>
        <v>#REF!</v>
      </c>
      <c r="B1367" s="142" t="e">
        <f>ORÇAMENTO!#REF!</f>
        <v>#REF!</v>
      </c>
      <c r="C1367" s="22" t="e">
        <f>ORÇAMENTO!#REF!</f>
        <v>#REF!</v>
      </c>
      <c r="D1367" s="21" t="e">
        <f>ORÇAMENTO!#REF!</f>
        <v>#REF!</v>
      </c>
      <c r="E1367" s="175"/>
      <c r="F1367" s="176" t="e">
        <f>ORÇAMENTO!#REF!</f>
        <v>#REF!</v>
      </c>
    </row>
    <row r="1368" spans="1:6" ht="78.75">
      <c r="A1368" s="174" t="str">
        <f>IF(ORÇAMENTO!A334="","",ORÇAMENTO!A334)</f>
        <v>15.47</v>
      </c>
      <c r="B1368" s="142" t="str">
        <f>ORÇAMENTO!B334</f>
        <v>ED-20588</v>
      </c>
      <c r="C1368" s="22" t="str">
        <f>ORÇAMENTO!C334</f>
        <v>ENTRADA DE ENERGIA AÉREA, TIPO C8, PADRÃO CEMIG, CARGA INSTALADA DE 66,1KVA ATÉ 75KVA, TRIFÁSICO, COM SAÍDA SUBTERRÂNEA, INCLUSIVE POSTE, CAIXA PARA MEDIDOR, DISJUNTOR, BARRAMENTO, ATERRAMENTO E ACESSÓRIOS</v>
      </c>
      <c r="D1368" s="21" t="str">
        <f>ORÇAMENTO!D334</f>
        <v>UN</v>
      </c>
      <c r="E1368" s="175"/>
      <c r="F1368" s="176">
        <f>ORÇAMENTO!E334</f>
        <v>1</v>
      </c>
    </row>
    <row r="1369" spans="1:6" ht="15.75">
      <c r="A1369" s="174" t="e">
        <f>IF(ORÇAMENTO!#REF!="","",ORÇAMENTO!#REF!)</f>
        <v>#REF!</v>
      </c>
      <c r="B1369" s="142" t="e">
        <f>ORÇAMENTO!#REF!</f>
        <v>#REF!</v>
      </c>
      <c r="C1369" s="22" t="e">
        <f>ORÇAMENTO!#REF!</f>
        <v>#REF!</v>
      </c>
      <c r="D1369" s="21" t="e">
        <f>ORÇAMENTO!#REF!</f>
        <v>#REF!</v>
      </c>
      <c r="E1369" s="175"/>
      <c r="F1369" s="176" t="e">
        <f>ORÇAMENTO!#REF!</f>
        <v>#REF!</v>
      </c>
    </row>
    <row r="1370" spans="1:6" ht="15.75">
      <c r="A1370" s="174" t="e">
        <f>IF(ORÇAMENTO!#REF!="","",ORÇAMENTO!#REF!)</f>
        <v>#REF!</v>
      </c>
      <c r="B1370" s="142" t="e">
        <f>ORÇAMENTO!#REF!</f>
        <v>#REF!</v>
      </c>
      <c r="C1370" s="22" t="e">
        <f>ORÇAMENTO!#REF!</f>
        <v>#REF!</v>
      </c>
      <c r="D1370" s="21" t="e">
        <f>ORÇAMENTO!#REF!</f>
        <v>#REF!</v>
      </c>
      <c r="E1370" s="175"/>
      <c r="F1370" s="176" t="e">
        <f>ORÇAMENTO!#REF!</f>
        <v>#REF!</v>
      </c>
    </row>
    <row r="1371" spans="1:6" ht="15.75">
      <c r="A1371" s="174" t="e">
        <f>IF(ORÇAMENTO!#REF!="","",ORÇAMENTO!#REF!)</f>
        <v>#REF!</v>
      </c>
      <c r="B1371" s="142" t="e">
        <f>ORÇAMENTO!#REF!</f>
        <v>#REF!</v>
      </c>
      <c r="C1371" s="22" t="e">
        <f>ORÇAMENTO!#REF!</f>
        <v>#REF!</v>
      </c>
      <c r="D1371" s="21" t="e">
        <f>ORÇAMENTO!#REF!</f>
        <v>#REF!</v>
      </c>
      <c r="E1371" s="175"/>
      <c r="F1371" s="176" t="e">
        <f>ORÇAMENTO!#REF!</f>
        <v>#REF!</v>
      </c>
    </row>
    <row r="1372" spans="1:6" ht="15.75">
      <c r="A1372" s="174" t="e">
        <f>IF(ORÇAMENTO!#REF!="","",ORÇAMENTO!#REF!)</f>
        <v>#REF!</v>
      </c>
      <c r="B1372" s="142" t="e">
        <f>ORÇAMENTO!#REF!</f>
        <v>#REF!</v>
      </c>
      <c r="C1372" s="22" t="e">
        <f>ORÇAMENTO!#REF!</f>
        <v>#REF!</v>
      </c>
      <c r="D1372" s="21" t="e">
        <f>ORÇAMENTO!#REF!</f>
        <v>#REF!</v>
      </c>
      <c r="E1372" s="175"/>
      <c r="F1372" s="176" t="e">
        <f>ORÇAMENTO!#REF!</f>
        <v>#REF!</v>
      </c>
    </row>
    <row r="1373" spans="1:6" ht="15.75">
      <c r="A1373" s="174" t="e">
        <f>IF(ORÇAMENTO!#REF!="","",ORÇAMENTO!#REF!)</f>
        <v>#REF!</v>
      </c>
      <c r="B1373" s="142" t="e">
        <f>ORÇAMENTO!#REF!</f>
        <v>#REF!</v>
      </c>
      <c r="C1373" s="22" t="e">
        <f>ORÇAMENTO!#REF!</f>
        <v>#REF!</v>
      </c>
      <c r="D1373" s="21" t="e">
        <f>ORÇAMENTO!#REF!</f>
        <v>#REF!</v>
      </c>
      <c r="E1373" s="175"/>
      <c r="F1373" s="176" t="e">
        <f>ORÇAMENTO!#REF!</f>
        <v>#REF!</v>
      </c>
    </row>
    <row r="1374" spans="1:6" ht="15.75">
      <c r="A1374" s="174" t="e">
        <f>IF(ORÇAMENTO!#REF!="","",ORÇAMENTO!#REF!)</f>
        <v>#REF!</v>
      </c>
      <c r="B1374" s="142" t="e">
        <f>ORÇAMENTO!#REF!</f>
        <v>#REF!</v>
      </c>
      <c r="C1374" s="22" t="e">
        <f>ORÇAMENTO!#REF!</f>
        <v>#REF!</v>
      </c>
      <c r="D1374" s="21" t="e">
        <f>ORÇAMENTO!#REF!</f>
        <v>#REF!</v>
      </c>
      <c r="E1374" s="175"/>
      <c r="F1374" s="176" t="e">
        <f>ORÇAMENTO!#REF!</f>
        <v>#REF!</v>
      </c>
    </row>
    <row r="1375" spans="1:6" ht="15.75">
      <c r="A1375" s="174" t="e">
        <f>IF(ORÇAMENTO!#REF!="","",ORÇAMENTO!#REF!)</f>
        <v>#REF!</v>
      </c>
      <c r="B1375" s="142" t="e">
        <f>ORÇAMENTO!#REF!</f>
        <v>#REF!</v>
      </c>
      <c r="C1375" s="22" t="e">
        <f>ORÇAMENTO!#REF!</f>
        <v>#REF!</v>
      </c>
      <c r="D1375" s="21" t="e">
        <f>ORÇAMENTO!#REF!</f>
        <v>#REF!</v>
      </c>
      <c r="E1375" s="175"/>
      <c r="F1375" s="176" t="e">
        <f>ORÇAMENTO!#REF!</f>
        <v>#REF!</v>
      </c>
    </row>
    <row r="1376" spans="1:6" ht="15.75">
      <c r="A1376" s="174" t="e">
        <f>IF(ORÇAMENTO!#REF!="","",ORÇAMENTO!#REF!)</f>
        <v>#REF!</v>
      </c>
      <c r="B1376" s="142" t="e">
        <f>ORÇAMENTO!#REF!</f>
        <v>#REF!</v>
      </c>
      <c r="C1376" s="22" t="e">
        <f>ORÇAMENTO!#REF!</f>
        <v>#REF!</v>
      </c>
      <c r="D1376" s="21" t="e">
        <f>ORÇAMENTO!#REF!</f>
        <v>#REF!</v>
      </c>
      <c r="E1376" s="175"/>
      <c r="F1376" s="176" t="e">
        <f>ORÇAMENTO!#REF!</f>
        <v>#REF!</v>
      </c>
    </row>
    <row r="1377" spans="1:6" ht="15.75">
      <c r="A1377" s="174" t="e">
        <f>IF(ORÇAMENTO!#REF!="","",ORÇAMENTO!#REF!)</f>
        <v>#REF!</v>
      </c>
      <c r="B1377" s="142" t="e">
        <f>ORÇAMENTO!#REF!</f>
        <v>#REF!</v>
      </c>
      <c r="C1377" s="22" t="e">
        <f>ORÇAMENTO!#REF!</f>
        <v>#REF!</v>
      </c>
      <c r="D1377" s="21" t="e">
        <f>ORÇAMENTO!#REF!</f>
        <v>#REF!</v>
      </c>
      <c r="E1377" s="175"/>
      <c r="F1377" s="176" t="e">
        <f>ORÇAMENTO!#REF!</f>
        <v>#REF!</v>
      </c>
    </row>
    <row r="1378" spans="1:6" ht="15.75">
      <c r="A1378" s="174" t="e">
        <f>IF(ORÇAMENTO!#REF!="","",ORÇAMENTO!#REF!)</f>
        <v>#REF!</v>
      </c>
      <c r="B1378" s="142" t="e">
        <f>ORÇAMENTO!#REF!</f>
        <v>#REF!</v>
      </c>
      <c r="C1378" s="22" t="e">
        <f>ORÇAMENTO!#REF!</f>
        <v>#REF!</v>
      </c>
      <c r="D1378" s="21" t="e">
        <f>ORÇAMENTO!#REF!</f>
        <v>#REF!</v>
      </c>
      <c r="E1378" s="175"/>
      <c r="F1378" s="176" t="e">
        <f>ORÇAMENTO!#REF!</f>
        <v>#REF!</v>
      </c>
    </row>
    <row r="1379" spans="1:6" ht="15.75">
      <c r="A1379" s="174" t="e">
        <f>IF(ORÇAMENTO!#REF!="","",ORÇAMENTO!#REF!)</f>
        <v>#REF!</v>
      </c>
      <c r="B1379" s="142" t="e">
        <f>ORÇAMENTO!#REF!</f>
        <v>#REF!</v>
      </c>
      <c r="C1379" s="22" t="e">
        <f>ORÇAMENTO!#REF!</f>
        <v>#REF!</v>
      </c>
      <c r="D1379" s="21" t="e">
        <f>ORÇAMENTO!#REF!</f>
        <v>#REF!</v>
      </c>
      <c r="E1379" s="175"/>
      <c r="F1379" s="176" t="e">
        <f>ORÇAMENTO!#REF!</f>
        <v>#REF!</v>
      </c>
    </row>
    <row r="1380" spans="1:6" ht="15.75">
      <c r="A1380" s="174" t="e">
        <f>IF(ORÇAMENTO!#REF!="","",ORÇAMENTO!#REF!)</f>
        <v>#REF!</v>
      </c>
      <c r="B1380" s="142" t="e">
        <f>ORÇAMENTO!#REF!</f>
        <v>#REF!</v>
      </c>
      <c r="C1380" s="22" t="e">
        <f>ORÇAMENTO!#REF!</f>
        <v>#REF!</v>
      </c>
      <c r="D1380" s="21" t="e">
        <f>ORÇAMENTO!#REF!</f>
        <v>#REF!</v>
      </c>
      <c r="E1380" s="175"/>
      <c r="F1380" s="176" t="e">
        <f>ORÇAMENTO!#REF!</f>
        <v>#REF!</v>
      </c>
    </row>
    <row r="1381" spans="1:6" ht="15.75">
      <c r="A1381" s="174" t="e">
        <f>IF(ORÇAMENTO!#REF!="","",ORÇAMENTO!#REF!)</f>
        <v>#REF!</v>
      </c>
      <c r="B1381" s="142" t="e">
        <f>ORÇAMENTO!#REF!</f>
        <v>#REF!</v>
      </c>
      <c r="C1381" s="22" t="e">
        <f>ORÇAMENTO!#REF!</f>
        <v>#REF!</v>
      </c>
      <c r="D1381" s="21" t="e">
        <f>ORÇAMENTO!#REF!</f>
        <v>#REF!</v>
      </c>
      <c r="E1381" s="175"/>
      <c r="F1381" s="176" t="e">
        <f>ORÇAMENTO!#REF!</f>
        <v>#REF!</v>
      </c>
    </row>
    <row r="1382" spans="1:6" ht="15.75">
      <c r="A1382" s="174" t="e">
        <f>IF(ORÇAMENTO!#REF!="","",ORÇAMENTO!#REF!)</f>
        <v>#REF!</v>
      </c>
      <c r="B1382" s="142" t="e">
        <f>ORÇAMENTO!#REF!</f>
        <v>#REF!</v>
      </c>
      <c r="C1382" s="22" t="e">
        <f>ORÇAMENTO!#REF!</f>
        <v>#REF!</v>
      </c>
      <c r="D1382" s="21" t="e">
        <f>ORÇAMENTO!#REF!</f>
        <v>#REF!</v>
      </c>
      <c r="E1382" s="175"/>
      <c r="F1382" s="176" t="e">
        <f>ORÇAMENTO!#REF!</f>
        <v>#REF!</v>
      </c>
    </row>
    <row r="1383" spans="1:6" ht="15.75">
      <c r="A1383" s="174" t="e">
        <f>IF(ORÇAMENTO!#REF!="","",ORÇAMENTO!#REF!)</f>
        <v>#REF!</v>
      </c>
      <c r="B1383" s="142" t="e">
        <f>ORÇAMENTO!#REF!</f>
        <v>#REF!</v>
      </c>
      <c r="C1383" s="22" t="e">
        <f>ORÇAMENTO!#REF!</f>
        <v>#REF!</v>
      </c>
      <c r="D1383" s="21" t="e">
        <f>ORÇAMENTO!#REF!</f>
        <v>#REF!</v>
      </c>
      <c r="E1383" s="175"/>
      <c r="F1383" s="176" t="e">
        <f>ORÇAMENTO!#REF!</f>
        <v>#REF!</v>
      </c>
    </row>
    <row r="1384" spans="1:6" ht="15.75">
      <c r="A1384" s="174" t="e">
        <f>IF(ORÇAMENTO!#REF!="","",ORÇAMENTO!#REF!)</f>
        <v>#REF!</v>
      </c>
      <c r="B1384" s="142" t="e">
        <f>ORÇAMENTO!#REF!</f>
        <v>#REF!</v>
      </c>
      <c r="C1384" s="22" t="e">
        <f>ORÇAMENTO!#REF!</f>
        <v>#REF!</v>
      </c>
      <c r="D1384" s="21" t="e">
        <f>ORÇAMENTO!#REF!</f>
        <v>#REF!</v>
      </c>
      <c r="E1384" s="175"/>
      <c r="F1384" s="176" t="e">
        <f>ORÇAMENTO!#REF!</f>
        <v>#REF!</v>
      </c>
    </row>
    <row r="1385" spans="1:6" ht="15.75">
      <c r="A1385" s="174" t="e">
        <f>IF(ORÇAMENTO!#REF!="","",ORÇAMENTO!#REF!)</f>
        <v>#REF!</v>
      </c>
      <c r="B1385" s="142" t="e">
        <f>ORÇAMENTO!#REF!</f>
        <v>#REF!</v>
      </c>
      <c r="C1385" s="22" t="e">
        <f>ORÇAMENTO!#REF!</f>
        <v>#REF!</v>
      </c>
      <c r="D1385" s="21" t="e">
        <f>ORÇAMENTO!#REF!</f>
        <v>#REF!</v>
      </c>
      <c r="E1385" s="175"/>
      <c r="F1385" s="176" t="e">
        <f>ORÇAMENTO!#REF!</f>
        <v>#REF!</v>
      </c>
    </row>
    <row r="1386" spans="1:6" ht="15.75">
      <c r="A1386" s="174" t="e">
        <f>IF(ORÇAMENTO!#REF!="","",ORÇAMENTO!#REF!)</f>
        <v>#REF!</v>
      </c>
      <c r="B1386" s="142" t="e">
        <f>ORÇAMENTO!#REF!</f>
        <v>#REF!</v>
      </c>
      <c r="C1386" s="22" t="e">
        <f>ORÇAMENTO!#REF!</f>
        <v>#REF!</v>
      </c>
      <c r="D1386" s="21" t="e">
        <f>ORÇAMENTO!#REF!</f>
        <v>#REF!</v>
      </c>
      <c r="E1386" s="175"/>
      <c r="F1386" s="176" t="e">
        <f>ORÇAMENTO!#REF!</f>
        <v>#REF!</v>
      </c>
    </row>
    <row r="1387" spans="1:6" ht="15.75">
      <c r="A1387" s="174" t="e">
        <f>IF(ORÇAMENTO!#REF!="","",ORÇAMENTO!#REF!)</f>
        <v>#REF!</v>
      </c>
      <c r="B1387" s="142" t="e">
        <f>ORÇAMENTO!#REF!</f>
        <v>#REF!</v>
      </c>
      <c r="C1387" s="22" t="e">
        <f>ORÇAMENTO!#REF!</f>
        <v>#REF!</v>
      </c>
      <c r="D1387" s="21" t="e">
        <f>ORÇAMENTO!#REF!</f>
        <v>#REF!</v>
      </c>
      <c r="E1387" s="175"/>
      <c r="F1387" s="176" t="e">
        <f>ORÇAMENTO!#REF!</f>
        <v>#REF!</v>
      </c>
    </row>
    <row r="1388" spans="1:6" ht="15.75">
      <c r="A1388" s="174" t="e">
        <f>IF(ORÇAMENTO!#REF!="","",ORÇAMENTO!#REF!)</f>
        <v>#REF!</v>
      </c>
      <c r="B1388" s="142" t="e">
        <f>ORÇAMENTO!#REF!</f>
        <v>#REF!</v>
      </c>
      <c r="C1388" s="22" t="e">
        <f>ORÇAMENTO!#REF!</f>
        <v>#REF!</v>
      </c>
      <c r="D1388" s="21" t="e">
        <f>ORÇAMENTO!#REF!</f>
        <v>#REF!</v>
      </c>
      <c r="E1388" s="175"/>
      <c r="F1388" s="176" t="e">
        <f>ORÇAMENTO!#REF!</f>
        <v>#REF!</v>
      </c>
    </row>
    <row r="1389" spans="1:6" ht="15.75">
      <c r="A1389" s="174" t="e">
        <f>IF(ORÇAMENTO!#REF!="","",ORÇAMENTO!#REF!)</f>
        <v>#REF!</v>
      </c>
      <c r="B1389" s="142" t="e">
        <f>ORÇAMENTO!#REF!</f>
        <v>#REF!</v>
      </c>
      <c r="C1389" s="22" t="e">
        <f>ORÇAMENTO!#REF!</f>
        <v>#REF!</v>
      </c>
      <c r="D1389" s="21" t="e">
        <f>ORÇAMENTO!#REF!</f>
        <v>#REF!</v>
      </c>
      <c r="E1389" s="175"/>
      <c r="F1389" s="176" t="e">
        <f>ORÇAMENTO!#REF!</f>
        <v>#REF!</v>
      </c>
    </row>
    <row r="1390" spans="1:6" ht="15.75">
      <c r="A1390" s="174" t="e">
        <f>IF(ORÇAMENTO!#REF!="","",ORÇAMENTO!#REF!)</f>
        <v>#REF!</v>
      </c>
      <c r="B1390" s="142" t="e">
        <f>ORÇAMENTO!#REF!</f>
        <v>#REF!</v>
      </c>
      <c r="C1390" s="22" t="e">
        <f>ORÇAMENTO!#REF!</f>
        <v>#REF!</v>
      </c>
      <c r="D1390" s="21" t="e">
        <f>ORÇAMENTO!#REF!</f>
        <v>#REF!</v>
      </c>
      <c r="E1390" s="175"/>
      <c r="F1390" s="176" t="e">
        <f>ORÇAMENTO!#REF!</f>
        <v>#REF!</v>
      </c>
    </row>
    <row r="1391" spans="1:6" ht="15.75">
      <c r="A1391" s="174" t="e">
        <f>IF(ORÇAMENTO!#REF!="","",ORÇAMENTO!#REF!)</f>
        <v>#REF!</v>
      </c>
      <c r="B1391" s="142" t="e">
        <f>ORÇAMENTO!#REF!</f>
        <v>#REF!</v>
      </c>
      <c r="C1391" s="22" t="e">
        <f>ORÇAMENTO!#REF!</f>
        <v>#REF!</v>
      </c>
      <c r="D1391" s="21" t="e">
        <f>ORÇAMENTO!#REF!</f>
        <v>#REF!</v>
      </c>
      <c r="E1391" s="175"/>
      <c r="F1391" s="176" t="e">
        <f>ORÇAMENTO!#REF!</f>
        <v>#REF!</v>
      </c>
    </row>
    <row r="1392" spans="1:6" ht="15.75">
      <c r="A1392" s="174" t="e">
        <f>IF(ORÇAMENTO!#REF!="","",ORÇAMENTO!#REF!)</f>
        <v>#REF!</v>
      </c>
      <c r="B1392" s="142" t="e">
        <f>ORÇAMENTO!#REF!</f>
        <v>#REF!</v>
      </c>
      <c r="C1392" s="22" t="e">
        <f>ORÇAMENTO!#REF!</f>
        <v>#REF!</v>
      </c>
      <c r="D1392" s="21" t="e">
        <f>ORÇAMENTO!#REF!</f>
        <v>#REF!</v>
      </c>
      <c r="E1392" s="175"/>
      <c r="F1392" s="176" t="e">
        <f>ORÇAMENTO!#REF!</f>
        <v>#REF!</v>
      </c>
    </row>
    <row r="1393" spans="1:6" ht="15.75">
      <c r="A1393" s="174" t="e">
        <f>IF(ORÇAMENTO!#REF!="","",ORÇAMENTO!#REF!)</f>
        <v>#REF!</v>
      </c>
      <c r="B1393" s="142" t="e">
        <f>ORÇAMENTO!#REF!</f>
        <v>#REF!</v>
      </c>
      <c r="C1393" s="22" t="e">
        <f>ORÇAMENTO!#REF!</f>
        <v>#REF!</v>
      </c>
      <c r="D1393" s="21" t="e">
        <f>ORÇAMENTO!#REF!</f>
        <v>#REF!</v>
      </c>
      <c r="E1393" s="175"/>
      <c r="F1393" s="176" t="e">
        <f>ORÇAMENTO!#REF!</f>
        <v>#REF!</v>
      </c>
    </row>
    <row r="1394" spans="1:6" ht="15.75">
      <c r="A1394" s="174" t="e">
        <f>IF(ORÇAMENTO!#REF!="","",ORÇAMENTO!#REF!)</f>
        <v>#REF!</v>
      </c>
      <c r="B1394" s="142" t="e">
        <f>ORÇAMENTO!#REF!</f>
        <v>#REF!</v>
      </c>
      <c r="C1394" s="22" t="e">
        <f>ORÇAMENTO!#REF!</f>
        <v>#REF!</v>
      </c>
      <c r="D1394" s="21" t="e">
        <f>ORÇAMENTO!#REF!</f>
        <v>#REF!</v>
      </c>
      <c r="E1394" s="175"/>
      <c r="F1394" s="176" t="e">
        <f>ORÇAMENTO!#REF!</f>
        <v>#REF!</v>
      </c>
    </row>
    <row r="1395" spans="1:6" ht="15.75">
      <c r="A1395" s="174" t="e">
        <f>IF(ORÇAMENTO!#REF!="","",ORÇAMENTO!#REF!)</f>
        <v>#REF!</v>
      </c>
      <c r="B1395" s="142" t="e">
        <f>ORÇAMENTO!#REF!</f>
        <v>#REF!</v>
      </c>
      <c r="C1395" s="22" t="e">
        <f>ORÇAMENTO!#REF!</f>
        <v>#REF!</v>
      </c>
      <c r="D1395" s="21" t="e">
        <f>ORÇAMENTO!#REF!</f>
        <v>#REF!</v>
      </c>
      <c r="E1395" s="175"/>
      <c r="F1395" s="176" t="e">
        <f>ORÇAMENTO!#REF!</f>
        <v>#REF!</v>
      </c>
    </row>
    <row r="1396" spans="1:6" ht="15.75">
      <c r="A1396" s="174" t="e">
        <f>IF(ORÇAMENTO!#REF!="","",ORÇAMENTO!#REF!)</f>
        <v>#REF!</v>
      </c>
      <c r="B1396" s="142" t="e">
        <f>ORÇAMENTO!#REF!</f>
        <v>#REF!</v>
      </c>
      <c r="C1396" s="22" t="e">
        <f>ORÇAMENTO!#REF!</f>
        <v>#REF!</v>
      </c>
      <c r="D1396" s="21" t="e">
        <f>ORÇAMENTO!#REF!</f>
        <v>#REF!</v>
      </c>
      <c r="E1396" s="175"/>
      <c r="F1396" s="176" t="e">
        <f>ORÇAMENTO!#REF!</f>
        <v>#REF!</v>
      </c>
    </row>
    <row r="1397" spans="1:6" ht="15.75">
      <c r="A1397" s="174" t="e">
        <f>IF(ORÇAMENTO!#REF!="","",ORÇAMENTO!#REF!)</f>
        <v>#REF!</v>
      </c>
      <c r="B1397" s="142" t="e">
        <f>ORÇAMENTO!#REF!</f>
        <v>#REF!</v>
      </c>
      <c r="C1397" s="22" t="e">
        <f>ORÇAMENTO!#REF!</f>
        <v>#REF!</v>
      </c>
      <c r="D1397" s="21" t="e">
        <f>ORÇAMENTO!#REF!</f>
        <v>#REF!</v>
      </c>
      <c r="E1397" s="175"/>
      <c r="F1397" s="176" t="e">
        <f>ORÇAMENTO!#REF!</f>
        <v>#REF!</v>
      </c>
    </row>
    <row r="1398" spans="1:6" ht="15.75">
      <c r="A1398" s="174" t="e">
        <f>IF(ORÇAMENTO!#REF!="","",ORÇAMENTO!#REF!)</f>
        <v>#REF!</v>
      </c>
      <c r="B1398" s="142" t="e">
        <f>ORÇAMENTO!#REF!</f>
        <v>#REF!</v>
      </c>
      <c r="C1398" s="22" t="e">
        <f>ORÇAMENTO!#REF!</f>
        <v>#REF!</v>
      </c>
      <c r="D1398" s="21" t="e">
        <f>ORÇAMENTO!#REF!</f>
        <v>#REF!</v>
      </c>
      <c r="E1398" s="175"/>
      <c r="F1398" s="176" t="e">
        <f>ORÇAMENTO!#REF!</f>
        <v>#REF!</v>
      </c>
    </row>
    <row r="1399" spans="1:6" ht="31.5">
      <c r="A1399" s="174" t="str">
        <f>IF(ORÇAMENTO!A335="","",ORÇAMENTO!A335)</f>
        <v>15.48</v>
      </c>
      <c r="B1399" s="142" t="str">
        <f>ORÇAMENTO!B335</f>
        <v>ED-49504</v>
      </c>
      <c r="C1399" s="22" t="str">
        <f>ORÇAMENTO!C335</f>
        <v>QUADRO DE DISTRIBUIÇÃO PARA 50 MÓDULOS COM BARRAMENTO 100 A</v>
      </c>
      <c r="D1399" s="21" t="str">
        <f>ORÇAMENTO!D335</f>
        <v>UN</v>
      </c>
      <c r="E1399" s="175"/>
      <c r="F1399" s="176">
        <f>ORÇAMENTO!E335</f>
        <v>4</v>
      </c>
    </row>
    <row r="1400" spans="1:6" ht="15.75">
      <c r="A1400" s="174" t="e">
        <f>IF(ORÇAMENTO!#REF!="","",ORÇAMENTO!#REF!)</f>
        <v>#REF!</v>
      </c>
      <c r="B1400" s="142" t="e">
        <f>ORÇAMENTO!#REF!</f>
        <v>#REF!</v>
      </c>
      <c r="C1400" s="22" t="e">
        <f>ORÇAMENTO!#REF!</f>
        <v>#REF!</v>
      </c>
      <c r="D1400" s="21" t="e">
        <f>ORÇAMENTO!#REF!</f>
        <v>#REF!</v>
      </c>
      <c r="E1400" s="175"/>
      <c r="F1400" s="176" t="e">
        <f>ORÇAMENTO!#REF!</f>
        <v>#REF!</v>
      </c>
    </row>
    <row r="1401" spans="1:6" ht="15.75">
      <c r="A1401" s="174" t="e">
        <f>IF(ORÇAMENTO!#REF!="","",ORÇAMENTO!#REF!)</f>
        <v>#REF!</v>
      </c>
      <c r="B1401" s="142" t="e">
        <f>ORÇAMENTO!#REF!</f>
        <v>#REF!</v>
      </c>
      <c r="C1401" s="22" t="e">
        <f>ORÇAMENTO!#REF!</f>
        <v>#REF!</v>
      </c>
      <c r="D1401" s="21" t="e">
        <f>ORÇAMENTO!#REF!</f>
        <v>#REF!</v>
      </c>
      <c r="E1401" s="175"/>
      <c r="F1401" s="176" t="e">
        <f>ORÇAMENTO!#REF!</f>
        <v>#REF!</v>
      </c>
    </row>
    <row r="1402" spans="1:6" ht="15.75">
      <c r="A1402" s="174" t="e">
        <f>IF(ORÇAMENTO!#REF!="","",ORÇAMENTO!#REF!)</f>
        <v>#REF!</v>
      </c>
      <c r="B1402" s="142" t="e">
        <f>ORÇAMENTO!#REF!</f>
        <v>#REF!</v>
      </c>
      <c r="C1402" s="22" t="e">
        <f>ORÇAMENTO!#REF!</f>
        <v>#REF!</v>
      </c>
      <c r="D1402" s="21" t="e">
        <f>ORÇAMENTO!#REF!</f>
        <v>#REF!</v>
      </c>
      <c r="E1402" s="175"/>
      <c r="F1402" s="176" t="e">
        <f>ORÇAMENTO!#REF!</f>
        <v>#REF!</v>
      </c>
    </row>
    <row r="1403" spans="1:6" ht="15.75">
      <c r="A1403" s="174" t="e">
        <f>IF(ORÇAMENTO!#REF!="","",ORÇAMENTO!#REF!)</f>
        <v>#REF!</v>
      </c>
      <c r="B1403" s="142" t="e">
        <f>ORÇAMENTO!#REF!</f>
        <v>#REF!</v>
      </c>
      <c r="C1403" s="22" t="e">
        <f>ORÇAMENTO!#REF!</f>
        <v>#REF!</v>
      </c>
      <c r="D1403" s="21" t="e">
        <f>ORÇAMENTO!#REF!</f>
        <v>#REF!</v>
      </c>
      <c r="E1403" s="175"/>
      <c r="F1403" s="176" t="e">
        <f>ORÇAMENTO!#REF!</f>
        <v>#REF!</v>
      </c>
    </row>
    <row r="1404" spans="1:6" ht="15.75">
      <c r="A1404" s="174" t="e">
        <f>IF(ORÇAMENTO!#REF!="","",ORÇAMENTO!#REF!)</f>
        <v>#REF!</v>
      </c>
      <c r="B1404" s="142" t="e">
        <f>ORÇAMENTO!#REF!</f>
        <v>#REF!</v>
      </c>
      <c r="C1404" s="22" t="e">
        <f>ORÇAMENTO!#REF!</f>
        <v>#REF!</v>
      </c>
      <c r="D1404" s="21" t="e">
        <f>ORÇAMENTO!#REF!</f>
        <v>#REF!</v>
      </c>
      <c r="E1404" s="175"/>
      <c r="F1404" s="176" t="e">
        <f>ORÇAMENTO!#REF!</f>
        <v>#REF!</v>
      </c>
    </row>
    <row r="1405" spans="1:6" ht="15.75">
      <c r="A1405" s="174" t="e">
        <f>IF(ORÇAMENTO!#REF!="","",ORÇAMENTO!#REF!)</f>
        <v>#REF!</v>
      </c>
      <c r="B1405" s="142" t="e">
        <f>ORÇAMENTO!#REF!</f>
        <v>#REF!</v>
      </c>
      <c r="C1405" s="22" t="e">
        <f>ORÇAMENTO!#REF!</f>
        <v>#REF!</v>
      </c>
      <c r="D1405" s="21" t="e">
        <f>ORÇAMENTO!#REF!</f>
        <v>#REF!</v>
      </c>
      <c r="E1405" s="175"/>
      <c r="F1405" s="176" t="e">
        <f>ORÇAMENTO!#REF!</f>
        <v>#REF!</v>
      </c>
    </row>
    <row r="1406" spans="1:6" ht="15.75">
      <c r="A1406" s="174" t="e">
        <f>IF(ORÇAMENTO!#REF!="","",ORÇAMENTO!#REF!)</f>
        <v>#REF!</v>
      </c>
      <c r="B1406" s="142" t="e">
        <f>ORÇAMENTO!#REF!</f>
        <v>#REF!</v>
      </c>
      <c r="C1406" s="22" t="e">
        <f>ORÇAMENTO!#REF!</f>
        <v>#REF!</v>
      </c>
      <c r="D1406" s="21" t="e">
        <f>ORÇAMENTO!#REF!</f>
        <v>#REF!</v>
      </c>
      <c r="E1406" s="175"/>
      <c r="F1406" s="176" t="e">
        <f>ORÇAMENTO!#REF!</f>
        <v>#REF!</v>
      </c>
    </row>
    <row r="1407" spans="1:6" ht="15.75">
      <c r="A1407" s="174" t="e">
        <f>IF(ORÇAMENTO!#REF!="","",ORÇAMENTO!#REF!)</f>
        <v>#REF!</v>
      </c>
      <c r="B1407" s="142" t="e">
        <f>ORÇAMENTO!#REF!</f>
        <v>#REF!</v>
      </c>
      <c r="C1407" s="22" t="e">
        <f>ORÇAMENTO!#REF!</f>
        <v>#REF!</v>
      </c>
      <c r="D1407" s="21" t="e">
        <f>ORÇAMENTO!#REF!</f>
        <v>#REF!</v>
      </c>
      <c r="E1407" s="175"/>
      <c r="F1407" s="176" t="e">
        <f>ORÇAMENTO!#REF!</f>
        <v>#REF!</v>
      </c>
    </row>
    <row r="1408" spans="1:6" ht="15.75">
      <c r="A1408" s="174" t="e">
        <f>IF(ORÇAMENTO!#REF!="","",ORÇAMENTO!#REF!)</f>
        <v>#REF!</v>
      </c>
      <c r="B1408" s="142" t="e">
        <f>ORÇAMENTO!#REF!</f>
        <v>#REF!</v>
      </c>
      <c r="C1408" s="22" t="e">
        <f>ORÇAMENTO!#REF!</f>
        <v>#REF!</v>
      </c>
      <c r="D1408" s="21" t="e">
        <f>ORÇAMENTO!#REF!</f>
        <v>#REF!</v>
      </c>
      <c r="E1408" s="175"/>
      <c r="F1408" s="176" t="e">
        <f>ORÇAMENTO!#REF!</f>
        <v>#REF!</v>
      </c>
    </row>
    <row r="1409" spans="1:6" ht="15.75">
      <c r="A1409" s="174" t="e">
        <f>IF(ORÇAMENTO!#REF!="","",ORÇAMENTO!#REF!)</f>
        <v>#REF!</v>
      </c>
      <c r="B1409" s="142" t="e">
        <f>ORÇAMENTO!#REF!</f>
        <v>#REF!</v>
      </c>
      <c r="C1409" s="22" t="e">
        <f>ORÇAMENTO!#REF!</f>
        <v>#REF!</v>
      </c>
      <c r="D1409" s="21" t="e">
        <f>ORÇAMENTO!#REF!</f>
        <v>#REF!</v>
      </c>
      <c r="E1409" s="175"/>
      <c r="F1409" s="176" t="e">
        <f>ORÇAMENTO!#REF!</f>
        <v>#REF!</v>
      </c>
    </row>
    <row r="1410" spans="1:6" ht="15.75">
      <c r="A1410" s="174" t="e">
        <f>IF(ORÇAMENTO!#REF!="","",ORÇAMENTO!#REF!)</f>
        <v>#REF!</v>
      </c>
      <c r="B1410" s="142" t="e">
        <f>ORÇAMENTO!#REF!</f>
        <v>#REF!</v>
      </c>
      <c r="C1410" s="22" t="e">
        <f>ORÇAMENTO!#REF!</f>
        <v>#REF!</v>
      </c>
      <c r="D1410" s="21" t="e">
        <f>ORÇAMENTO!#REF!</f>
        <v>#REF!</v>
      </c>
      <c r="E1410" s="175"/>
      <c r="F1410" s="176" t="e">
        <f>ORÇAMENTO!#REF!</f>
        <v>#REF!</v>
      </c>
    </row>
    <row r="1411" spans="1:6" ht="15.75">
      <c r="A1411" s="174" t="e">
        <f>IF(ORÇAMENTO!#REF!="","",ORÇAMENTO!#REF!)</f>
        <v>#REF!</v>
      </c>
      <c r="B1411" s="142" t="e">
        <f>ORÇAMENTO!#REF!</f>
        <v>#REF!</v>
      </c>
      <c r="C1411" s="22" t="e">
        <f>ORÇAMENTO!#REF!</f>
        <v>#REF!</v>
      </c>
      <c r="D1411" s="21" t="e">
        <f>ORÇAMENTO!#REF!</f>
        <v>#REF!</v>
      </c>
      <c r="E1411" s="175"/>
      <c r="F1411" s="176" t="e">
        <f>ORÇAMENTO!#REF!</f>
        <v>#REF!</v>
      </c>
    </row>
    <row r="1412" spans="1:6" ht="15.75">
      <c r="A1412" s="174" t="e">
        <f>IF(ORÇAMENTO!#REF!="","",ORÇAMENTO!#REF!)</f>
        <v>#REF!</v>
      </c>
      <c r="B1412" s="142" t="e">
        <f>ORÇAMENTO!#REF!</f>
        <v>#REF!</v>
      </c>
      <c r="C1412" s="22" t="e">
        <f>ORÇAMENTO!#REF!</f>
        <v>#REF!</v>
      </c>
      <c r="D1412" s="21" t="e">
        <f>ORÇAMENTO!#REF!</f>
        <v>#REF!</v>
      </c>
      <c r="E1412" s="175"/>
      <c r="F1412" s="176" t="e">
        <f>ORÇAMENTO!#REF!</f>
        <v>#REF!</v>
      </c>
    </row>
    <row r="1413" spans="1:6" ht="15.75">
      <c r="A1413" s="174" t="str">
        <f>IF(ORÇAMENTO!A336="","",ORÇAMENTO!A336)</f>
        <v>15.49</v>
      </c>
      <c r="B1413" s="142" t="str">
        <f>ORÇAMENTO!B336</f>
        <v>ED-49268</v>
      </c>
      <c r="C1413" s="22" t="str">
        <f>ORÇAMENTO!C336</f>
        <v>DISJUNTOR BIPOLAR TERMOMAGNÉTICO 5KA, DE 10A</v>
      </c>
      <c r="D1413" s="21" t="str">
        <f>ORÇAMENTO!D336</f>
        <v>UN</v>
      </c>
      <c r="E1413" s="175"/>
      <c r="F1413" s="176">
        <f>ORÇAMENTO!E336</f>
        <v>12</v>
      </c>
    </row>
    <row r="1414" spans="1:6" ht="15.75">
      <c r="A1414" s="174" t="e">
        <f>IF(ORÇAMENTO!#REF!="","",ORÇAMENTO!#REF!)</f>
        <v>#REF!</v>
      </c>
      <c r="B1414" s="142" t="e">
        <f>ORÇAMENTO!#REF!</f>
        <v>#REF!</v>
      </c>
      <c r="C1414" s="22" t="e">
        <f>ORÇAMENTO!#REF!</f>
        <v>#REF!</v>
      </c>
      <c r="D1414" s="21" t="e">
        <f>ORÇAMENTO!#REF!</f>
        <v>#REF!</v>
      </c>
      <c r="E1414" s="175"/>
      <c r="F1414" s="176" t="e">
        <f>ORÇAMENTO!#REF!</f>
        <v>#REF!</v>
      </c>
    </row>
    <row r="1415" spans="1:6" ht="15.75">
      <c r="A1415" s="174" t="e">
        <f>IF(ORÇAMENTO!#REF!="","",ORÇAMENTO!#REF!)</f>
        <v>#REF!</v>
      </c>
      <c r="B1415" s="142" t="e">
        <f>ORÇAMENTO!#REF!</f>
        <v>#REF!</v>
      </c>
      <c r="C1415" s="22" t="e">
        <f>ORÇAMENTO!#REF!</f>
        <v>#REF!</v>
      </c>
      <c r="D1415" s="21" t="e">
        <f>ORÇAMENTO!#REF!</f>
        <v>#REF!</v>
      </c>
      <c r="E1415" s="175"/>
      <c r="F1415" s="176" t="e">
        <f>ORÇAMENTO!#REF!</f>
        <v>#REF!</v>
      </c>
    </row>
    <row r="1416" spans="1:6" ht="15.75">
      <c r="A1416" s="174" t="str">
        <f>IF(ORÇAMENTO!A337="","",ORÇAMENTO!A337)</f>
        <v>15.50</v>
      </c>
      <c r="B1416" s="142" t="str">
        <f>ORÇAMENTO!B337</f>
        <v>ED-49270</v>
      </c>
      <c r="C1416" s="22" t="str">
        <f>ORÇAMENTO!C337</f>
        <v>DISJUNTOR BIPOLAR TERMOMAGNÉTICO 5KA, DE 16A</v>
      </c>
      <c r="D1416" s="21" t="str">
        <f>ORÇAMENTO!D337</f>
        <v>UN</v>
      </c>
      <c r="E1416" s="175"/>
      <c r="F1416" s="176">
        <f>ORÇAMENTO!E337</f>
        <v>2</v>
      </c>
    </row>
    <row r="1417" spans="1:6" ht="15.75">
      <c r="A1417" s="174" t="e">
        <f>IF(ORÇAMENTO!#REF!="","",ORÇAMENTO!#REF!)</f>
        <v>#REF!</v>
      </c>
      <c r="B1417" s="142" t="e">
        <f>ORÇAMENTO!#REF!</f>
        <v>#REF!</v>
      </c>
      <c r="C1417" s="22" t="e">
        <f>ORÇAMENTO!#REF!</f>
        <v>#REF!</v>
      </c>
      <c r="D1417" s="21" t="e">
        <f>ORÇAMENTO!#REF!</f>
        <v>#REF!</v>
      </c>
      <c r="E1417" s="175"/>
      <c r="F1417" s="176" t="e">
        <f>ORÇAMENTO!#REF!</f>
        <v>#REF!</v>
      </c>
    </row>
    <row r="1418" spans="1:6" ht="15.75">
      <c r="A1418" s="174" t="str">
        <f>IF(ORÇAMENTO!A338="","",ORÇAMENTO!A338)</f>
        <v>15.51</v>
      </c>
      <c r="B1418" s="142" t="str">
        <f>ORÇAMENTO!B338</f>
        <v>ED-49272</v>
      </c>
      <c r="C1418" s="22" t="str">
        <f>ORÇAMENTO!C338</f>
        <v>DISJUNTOR BIPOLAR TERMOMAGNÉTICO 5KA, DE 25A</v>
      </c>
      <c r="D1418" s="21" t="str">
        <f>ORÇAMENTO!D338</f>
        <v>UN</v>
      </c>
      <c r="E1418" s="175"/>
      <c r="F1418" s="176">
        <f>ORÇAMENTO!E338</f>
        <v>17</v>
      </c>
    </row>
    <row r="1419" spans="1:6" ht="15.75">
      <c r="A1419" s="174" t="e">
        <f>IF(ORÇAMENTO!#REF!="","",ORÇAMENTO!#REF!)</f>
        <v>#REF!</v>
      </c>
      <c r="B1419" s="142" t="e">
        <f>ORÇAMENTO!#REF!</f>
        <v>#REF!</v>
      </c>
      <c r="C1419" s="22" t="e">
        <f>ORÇAMENTO!#REF!</f>
        <v>#REF!</v>
      </c>
      <c r="D1419" s="21" t="e">
        <f>ORÇAMENTO!#REF!</f>
        <v>#REF!</v>
      </c>
      <c r="E1419" s="175"/>
      <c r="F1419" s="176" t="e">
        <f>ORÇAMENTO!#REF!</f>
        <v>#REF!</v>
      </c>
    </row>
    <row r="1420" spans="1:6" ht="15.75">
      <c r="A1420" s="174" t="e">
        <f>IF(ORÇAMENTO!#REF!="","",ORÇAMENTO!#REF!)</f>
        <v>#REF!</v>
      </c>
      <c r="B1420" s="142" t="e">
        <f>ORÇAMENTO!#REF!</f>
        <v>#REF!</v>
      </c>
      <c r="C1420" s="22" t="e">
        <f>ORÇAMENTO!#REF!</f>
        <v>#REF!</v>
      </c>
      <c r="D1420" s="21" t="e">
        <f>ORÇAMENTO!#REF!</f>
        <v>#REF!</v>
      </c>
      <c r="E1420" s="175"/>
      <c r="F1420" s="176" t="e">
        <f>ORÇAMENTO!#REF!</f>
        <v>#REF!</v>
      </c>
    </row>
    <row r="1421" spans="1:6" ht="15.75">
      <c r="A1421" s="174" t="e">
        <f>IF(ORÇAMENTO!#REF!="","",ORÇAMENTO!#REF!)</f>
        <v>#REF!</v>
      </c>
      <c r="B1421" s="142" t="e">
        <f>ORÇAMENTO!#REF!</f>
        <v>#REF!</v>
      </c>
      <c r="C1421" s="22" t="e">
        <f>ORÇAMENTO!#REF!</f>
        <v>#REF!</v>
      </c>
      <c r="D1421" s="21" t="e">
        <f>ORÇAMENTO!#REF!</f>
        <v>#REF!</v>
      </c>
      <c r="E1421" s="175"/>
      <c r="F1421" s="176" t="e">
        <f>ORÇAMENTO!#REF!</f>
        <v>#REF!</v>
      </c>
    </row>
    <row r="1422" spans="1:6" ht="15.75">
      <c r="A1422" s="174" t="e">
        <f>IF(ORÇAMENTO!#REF!="","",ORÇAMENTO!#REF!)</f>
        <v>#REF!</v>
      </c>
      <c r="B1422" s="142" t="e">
        <f>ORÇAMENTO!#REF!</f>
        <v>#REF!</v>
      </c>
      <c r="C1422" s="22" t="e">
        <f>ORÇAMENTO!#REF!</f>
        <v>#REF!</v>
      </c>
      <c r="D1422" s="21" t="e">
        <f>ORÇAMENTO!#REF!</f>
        <v>#REF!</v>
      </c>
      <c r="E1422" s="175"/>
      <c r="F1422" s="176" t="e">
        <f>ORÇAMENTO!#REF!</f>
        <v>#REF!</v>
      </c>
    </row>
    <row r="1423" spans="1:6" ht="15.75">
      <c r="A1423" s="174" t="e">
        <f>IF(ORÇAMENTO!#REF!="","",ORÇAMENTO!#REF!)</f>
        <v>#REF!</v>
      </c>
      <c r="B1423" s="142" t="e">
        <f>ORÇAMENTO!#REF!</f>
        <v>#REF!</v>
      </c>
      <c r="C1423" s="22" t="e">
        <f>ORÇAMENTO!#REF!</f>
        <v>#REF!</v>
      </c>
      <c r="D1423" s="21" t="e">
        <f>ORÇAMENTO!#REF!</f>
        <v>#REF!</v>
      </c>
      <c r="E1423" s="175"/>
      <c r="F1423" s="176" t="e">
        <f>ORÇAMENTO!#REF!</f>
        <v>#REF!</v>
      </c>
    </row>
    <row r="1424" spans="1:6" ht="15.75">
      <c r="A1424" s="174" t="e">
        <f>IF(ORÇAMENTO!#REF!="","",ORÇAMENTO!#REF!)</f>
        <v>#REF!</v>
      </c>
      <c r="B1424" s="142" t="e">
        <f>ORÇAMENTO!#REF!</f>
        <v>#REF!</v>
      </c>
      <c r="C1424" s="22" t="e">
        <f>ORÇAMENTO!#REF!</f>
        <v>#REF!</v>
      </c>
      <c r="D1424" s="21" t="e">
        <f>ORÇAMENTO!#REF!</f>
        <v>#REF!</v>
      </c>
      <c r="E1424" s="175"/>
      <c r="F1424" s="176" t="e">
        <f>ORÇAMENTO!#REF!</f>
        <v>#REF!</v>
      </c>
    </row>
    <row r="1425" spans="1:6" ht="15.75">
      <c r="A1425" s="174" t="e">
        <f>IF(ORÇAMENTO!#REF!="","",ORÇAMENTO!#REF!)</f>
        <v>#REF!</v>
      </c>
      <c r="B1425" s="142" t="e">
        <f>ORÇAMENTO!#REF!</f>
        <v>#REF!</v>
      </c>
      <c r="C1425" s="22" t="e">
        <f>ORÇAMENTO!#REF!</f>
        <v>#REF!</v>
      </c>
      <c r="D1425" s="21" t="e">
        <f>ORÇAMENTO!#REF!</f>
        <v>#REF!</v>
      </c>
      <c r="E1425" s="175"/>
      <c r="F1425" s="176" t="e">
        <f>ORÇAMENTO!#REF!</f>
        <v>#REF!</v>
      </c>
    </row>
    <row r="1426" spans="1:6" ht="15.75">
      <c r="A1426" s="174" t="e">
        <f>IF(ORÇAMENTO!#REF!="","",ORÇAMENTO!#REF!)</f>
        <v>#REF!</v>
      </c>
      <c r="B1426" s="142" t="e">
        <f>ORÇAMENTO!#REF!</f>
        <v>#REF!</v>
      </c>
      <c r="C1426" s="22" t="e">
        <f>ORÇAMENTO!#REF!</f>
        <v>#REF!</v>
      </c>
      <c r="D1426" s="21" t="e">
        <f>ORÇAMENTO!#REF!</f>
        <v>#REF!</v>
      </c>
      <c r="E1426" s="175"/>
      <c r="F1426" s="176" t="e">
        <f>ORÇAMENTO!#REF!</f>
        <v>#REF!</v>
      </c>
    </row>
    <row r="1427" spans="1:6" ht="63">
      <c r="A1427" s="174" t="str">
        <f>IF(ORÇAMENTO!A339="","",ORÇAMENTO!A339)</f>
        <v>15.52</v>
      </c>
      <c r="B1427" s="142" t="str">
        <f>ORÇAMENTO!B339</f>
        <v>ED-15114</v>
      </c>
      <c r="C1427" s="22" t="str">
        <f>ORÇAMENTO!C339</f>
        <v>DISJUNTOR DE PROTEÇÃO DIFERENCIAL RESIDUAL (DR), BIPOLAR, TIPO DIN, CORRENTE NOMINAL DE 25A, ALTA SENSIBILIDADE, CORRENTE DIFERENCIAL RESIDUAL NOMINAL COM ATUAÇÃO DE 30MA</v>
      </c>
      <c r="D1427" s="21" t="str">
        <f>ORÇAMENTO!D339</f>
        <v>UN</v>
      </c>
      <c r="E1427" s="175"/>
      <c r="F1427" s="176">
        <f>ORÇAMENTO!E339</f>
        <v>29</v>
      </c>
    </row>
    <row r="1428" spans="1:6" ht="15.75">
      <c r="A1428" s="174" t="e">
        <f>IF(ORÇAMENTO!#REF!="","",ORÇAMENTO!#REF!)</f>
        <v>#REF!</v>
      </c>
      <c r="B1428" s="142" t="e">
        <f>ORÇAMENTO!#REF!</f>
        <v>#REF!</v>
      </c>
      <c r="C1428" s="22" t="e">
        <f>ORÇAMENTO!#REF!</f>
        <v>#REF!</v>
      </c>
      <c r="D1428" s="21" t="e">
        <f>ORÇAMENTO!#REF!</f>
        <v>#REF!</v>
      </c>
      <c r="E1428" s="175"/>
      <c r="F1428" s="176" t="e">
        <f>ORÇAMENTO!#REF!</f>
        <v>#REF!</v>
      </c>
    </row>
    <row r="1429" spans="1:6" ht="15.75">
      <c r="A1429" s="174" t="e">
        <f>IF(ORÇAMENTO!#REF!="","",ORÇAMENTO!#REF!)</f>
        <v>#REF!</v>
      </c>
      <c r="B1429" s="142" t="e">
        <f>ORÇAMENTO!#REF!</f>
        <v>#REF!</v>
      </c>
      <c r="C1429" s="22" t="e">
        <f>ORÇAMENTO!#REF!</f>
        <v>#REF!</v>
      </c>
      <c r="D1429" s="21" t="e">
        <f>ORÇAMENTO!#REF!</f>
        <v>#REF!</v>
      </c>
      <c r="E1429" s="175"/>
      <c r="F1429" s="176" t="e">
        <f>ORÇAMENTO!#REF!</f>
        <v>#REF!</v>
      </c>
    </row>
    <row r="1430" spans="1:6" ht="15.75">
      <c r="A1430" s="174" t="e">
        <f>IF(ORÇAMENTO!#REF!="","",ORÇAMENTO!#REF!)</f>
        <v>#REF!</v>
      </c>
      <c r="B1430" s="142" t="e">
        <f>ORÇAMENTO!#REF!</f>
        <v>#REF!</v>
      </c>
      <c r="C1430" s="22" t="e">
        <f>ORÇAMENTO!#REF!</f>
        <v>#REF!</v>
      </c>
      <c r="D1430" s="21" t="e">
        <f>ORÇAMENTO!#REF!</f>
        <v>#REF!</v>
      </c>
      <c r="E1430" s="175"/>
      <c r="F1430" s="176" t="e">
        <f>ORÇAMENTO!#REF!</f>
        <v>#REF!</v>
      </c>
    </row>
    <row r="1431" spans="1:6" ht="15.75">
      <c r="A1431" s="174" t="str">
        <f>IF(ORÇAMENTO!A340="","",ORÇAMENTO!A340)</f>
        <v>15.53</v>
      </c>
      <c r="B1431" s="142" t="str">
        <f>ORÇAMENTO!B340</f>
        <v>ED-49228</v>
      </c>
      <c r="C1431" s="22" t="str">
        <f>ORÇAMENTO!C340</f>
        <v>DISJUNTOR MONOPOLAR TERMOMAGNÉTICO 5KA, DE 10A</v>
      </c>
      <c r="D1431" s="21" t="str">
        <f>ORÇAMENTO!D340</f>
        <v>UN</v>
      </c>
      <c r="E1431" s="175"/>
      <c r="F1431" s="176">
        <f>ORÇAMENTO!E340</f>
        <v>11</v>
      </c>
    </row>
    <row r="1432" spans="1:6" ht="15.75">
      <c r="A1432" s="174" t="e">
        <f>IF(ORÇAMENTO!#REF!="","",ORÇAMENTO!#REF!)</f>
        <v>#REF!</v>
      </c>
      <c r="B1432" s="142" t="e">
        <f>ORÇAMENTO!#REF!</f>
        <v>#REF!</v>
      </c>
      <c r="C1432" s="22" t="e">
        <f>ORÇAMENTO!#REF!</f>
        <v>#REF!</v>
      </c>
      <c r="D1432" s="21" t="e">
        <f>ORÇAMENTO!#REF!</f>
        <v>#REF!</v>
      </c>
      <c r="E1432" s="175"/>
      <c r="F1432" s="176" t="e">
        <f>ORÇAMENTO!#REF!</f>
        <v>#REF!</v>
      </c>
    </row>
    <row r="1433" spans="1:6" ht="15.75">
      <c r="A1433" s="174" t="e">
        <f>IF(ORÇAMENTO!#REF!="","",ORÇAMENTO!#REF!)</f>
        <v>#REF!</v>
      </c>
      <c r="B1433" s="142" t="e">
        <f>ORÇAMENTO!#REF!</f>
        <v>#REF!</v>
      </c>
      <c r="C1433" s="22" t="e">
        <f>ORÇAMENTO!#REF!</f>
        <v>#REF!</v>
      </c>
      <c r="D1433" s="21" t="e">
        <f>ORÇAMENTO!#REF!</f>
        <v>#REF!</v>
      </c>
      <c r="E1433" s="175"/>
      <c r="F1433" s="176" t="e">
        <f>ORÇAMENTO!#REF!</f>
        <v>#REF!</v>
      </c>
    </row>
    <row r="1434" spans="1:6" ht="15.75">
      <c r="A1434" s="174" t="str">
        <f>IF(ORÇAMENTO!A341="","",ORÇAMENTO!A341)</f>
        <v>15.54</v>
      </c>
      <c r="B1434" s="142" t="str">
        <f>ORÇAMENTO!B341</f>
        <v>ED-49231</v>
      </c>
      <c r="C1434" s="22" t="str">
        <f>ORÇAMENTO!C341</f>
        <v>DISJUNTOR MONOPOLAR TERMOMAGNÉTICO 5KA, DE 20A</v>
      </c>
      <c r="D1434" s="21" t="str">
        <f>ORÇAMENTO!D341</f>
        <v>UN</v>
      </c>
      <c r="E1434" s="175"/>
      <c r="F1434" s="176">
        <f>ORÇAMENTO!E341</f>
        <v>1</v>
      </c>
    </row>
    <row r="1435" spans="1:6" ht="15.75">
      <c r="A1435" s="174" t="e">
        <f>IF(ORÇAMENTO!#REF!="","",ORÇAMENTO!#REF!)</f>
        <v>#REF!</v>
      </c>
      <c r="B1435" s="142" t="e">
        <f>ORÇAMENTO!#REF!</f>
        <v>#REF!</v>
      </c>
      <c r="C1435" s="22" t="e">
        <f>ORÇAMENTO!#REF!</f>
        <v>#REF!</v>
      </c>
      <c r="D1435" s="21" t="e">
        <f>ORÇAMENTO!#REF!</f>
        <v>#REF!</v>
      </c>
      <c r="E1435" s="175"/>
      <c r="F1435" s="176" t="e">
        <f>ORÇAMENTO!#REF!</f>
        <v>#REF!</v>
      </c>
    </row>
    <row r="1436" spans="1:6" ht="15.75">
      <c r="A1436" s="174" t="e">
        <f>IF(ORÇAMENTO!#REF!="","",ORÇAMENTO!#REF!)</f>
        <v>#REF!</v>
      </c>
      <c r="B1436" s="142" t="e">
        <f>ORÇAMENTO!#REF!</f>
        <v>#REF!</v>
      </c>
      <c r="C1436" s="22" t="e">
        <f>ORÇAMENTO!#REF!</f>
        <v>#REF!</v>
      </c>
      <c r="D1436" s="21" t="e">
        <f>ORÇAMENTO!#REF!</f>
        <v>#REF!</v>
      </c>
      <c r="E1436" s="175"/>
      <c r="F1436" s="176" t="e">
        <f>ORÇAMENTO!#REF!</f>
        <v>#REF!</v>
      </c>
    </row>
    <row r="1437" spans="1:6" ht="15.75">
      <c r="A1437" s="174" t="e">
        <f>IF(ORÇAMENTO!#REF!="","",ORÇAMENTO!#REF!)</f>
        <v>#REF!</v>
      </c>
      <c r="B1437" s="142" t="e">
        <f>ORÇAMENTO!#REF!</f>
        <v>#REF!</v>
      </c>
      <c r="C1437" s="22" t="e">
        <f>ORÇAMENTO!#REF!</f>
        <v>#REF!</v>
      </c>
      <c r="D1437" s="21" t="e">
        <f>ORÇAMENTO!#REF!</f>
        <v>#REF!</v>
      </c>
      <c r="E1437" s="175"/>
      <c r="F1437" s="176" t="e">
        <f>ORÇAMENTO!#REF!</f>
        <v>#REF!</v>
      </c>
    </row>
    <row r="1438" spans="1:6" ht="15.75">
      <c r="A1438" s="174" t="e">
        <f>IF(ORÇAMENTO!#REF!="","",ORÇAMENTO!#REF!)</f>
        <v>#REF!</v>
      </c>
      <c r="B1438" s="142" t="e">
        <f>ORÇAMENTO!#REF!</f>
        <v>#REF!</v>
      </c>
      <c r="C1438" s="22" t="e">
        <f>ORÇAMENTO!#REF!</f>
        <v>#REF!</v>
      </c>
      <c r="D1438" s="21" t="e">
        <f>ORÇAMENTO!#REF!</f>
        <v>#REF!</v>
      </c>
      <c r="E1438" s="175"/>
      <c r="F1438" s="176" t="e">
        <f>ORÇAMENTO!#REF!</f>
        <v>#REF!</v>
      </c>
    </row>
    <row r="1439" spans="1:6" ht="15.75">
      <c r="A1439" s="174" t="e">
        <f>IF(ORÇAMENTO!#REF!="","",ORÇAMENTO!#REF!)</f>
        <v>#REF!</v>
      </c>
      <c r="B1439" s="142" t="e">
        <f>ORÇAMENTO!#REF!</f>
        <v>#REF!</v>
      </c>
      <c r="C1439" s="22" t="e">
        <f>ORÇAMENTO!#REF!</f>
        <v>#REF!</v>
      </c>
      <c r="D1439" s="21" t="e">
        <f>ORÇAMENTO!#REF!</f>
        <v>#REF!</v>
      </c>
      <c r="E1439" s="175"/>
      <c r="F1439" s="176" t="e">
        <f>ORÇAMENTO!#REF!</f>
        <v>#REF!</v>
      </c>
    </row>
    <row r="1440" spans="1:6" ht="15.75">
      <c r="A1440" s="174" t="e">
        <f>IF(ORÇAMENTO!#REF!="","",ORÇAMENTO!#REF!)</f>
        <v>#REF!</v>
      </c>
      <c r="B1440" s="142" t="e">
        <f>ORÇAMENTO!#REF!</f>
        <v>#REF!</v>
      </c>
      <c r="C1440" s="22" t="e">
        <f>ORÇAMENTO!#REF!</f>
        <v>#REF!</v>
      </c>
      <c r="D1440" s="21" t="e">
        <f>ORÇAMENTO!#REF!</f>
        <v>#REF!</v>
      </c>
      <c r="E1440" s="175"/>
      <c r="F1440" s="176" t="e">
        <f>ORÇAMENTO!#REF!</f>
        <v>#REF!</v>
      </c>
    </row>
    <row r="1441" spans="1:6" ht="15.75">
      <c r="A1441" s="174" t="e">
        <f>IF(ORÇAMENTO!#REF!="","",ORÇAMENTO!#REF!)</f>
        <v>#REF!</v>
      </c>
      <c r="B1441" s="142" t="e">
        <f>ORÇAMENTO!#REF!</f>
        <v>#REF!</v>
      </c>
      <c r="C1441" s="22" t="e">
        <f>ORÇAMENTO!#REF!</f>
        <v>#REF!</v>
      </c>
      <c r="D1441" s="21" t="e">
        <f>ORÇAMENTO!#REF!</f>
        <v>#REF!</v>
      </c>
      <c r="E1441" s="175"/>
      <c r="F1441" s="176" t="e">
        <f>ORÇAMENTO!#REF!</f>
        <v>#REF!</v>
      </c>
    </row>
    <row r="1442" spans="1:6" ht="15.75">
      <c r="A1442" s="174" t="e">
        <f>IF(ORÇAMENTO!#REF!="","",ORÇAMENTO!#REF!)</f>
        <v>#REF!</v>
      </c>
      <c r="B1442" s="142" t="e">
        <f>ORÇAMENTO!#REF!</f>
        <v>#REF!</v>
      </c>
      <c r="C1442" s="22" t="e">
        <f>ORÇAMENTO!#REF!</f>
        <v>#REF!</v>
      </c>
      <c r="D1442" s="21" t="e">
        <f>ORÇAMENTO!#REF!</f>
        <v>#REF!</v>
      </c>
      <c r="E1442" s="175"/>
      <c r="F1442" s="176" t="e">
        <f>ORÇAMENTO!#REF!</f>
        <v>#REF!</v>
      </c>
    </row>
    <row r="1443" spans="1:6" ht="15.75">
      <c r="A1443" s="174" t="e">
        <f>IF(ORÇAMENTO!#REF!="","",ORÇAMENTO!#REF!)</f>
        <v>#REF!</v>
      </c>
      <c r="B1443" s="142" t="e">
        <f>ORÇAMENTO!#REF!</f>
        <v>#REF!</v>
      </c>
      <c r="C1443" s="22" t="e">
        <f>ORÇAMENTO!#REF!</f>
        <v>#REF!</v>
      </c>
      <c r="D1443" s="21" t="e">
        <f>ORÇAMENTO!#REF!</f>
        <v>#REF!</v>
      </c>
      <c r="E1443" s="175"/>
      <c r="F1443" s="176" t="e">
        <f>ORÇAMENTO!#REF!</f>
        <v>#REF!</v>
      </c>
    </row>
    <row r="1444" spans="1:6" ht="15.75">
      <c r="A1444" s="174" t="e">
        <f>IF(ORÇAMENTO!#REF!="","",ORÇAMENTO!#REF!)</f>
        <v>#REF!</v>
      </c>
      <c r="B1444" s="142" t="e">
        <f>ORÇAMENTO!#REF!</f>
        <v>#REF!</v>
      </c>
      <c r="C1444" s="22" t="e">
        <f>ORÇAMENTO!#REF!</f>
        <v>#REF!</v>
      </c>
      <c r="D1444" s="21" t="e">
        <f>ORÇAMENTO!#REF!</f>
        <v>#REF!</v>
      </c>
      <c r="E1444" s="175"/>
      <c r="F1444" s="176" t="e">
        <f>ORÇAMENTO!#REF!</f>
        <v>#REF!</v>
      </c>
    </row>
    <row r="1445" spans="1:6" ht="15.75">
      <c r="A1445" s="174" t="e">
        <f>IF(ORÇAMENTO!#REF!="","",ORÇAMENTO!#REF!)</f>
        <v>#REF!</v>
      </c>
      <c r="B1445" s="142" t="e">
        <f>ORÇAMENTO!#REF!</f>
        <v>#REF!</v>
      </c>
      <c r="C1445" s="22" t="e">
        <f>ORÇAMENTO!#REF!</f>
        <v>#REF!</v>
      </c>
      <c r="D1445" s="21" t="e">
        <f>ORÇAMENTO!#REF!</f>
        <v>#REF!</v>
      </c>
      <c r="E1445" s="175"/>
      <c r="F1445" s="176" t="e">
        <f>ORÇAMENTO!#REF!</f>
        <v>#REF!</v>
      </c>
    </row>
    <row r="1446" spans="1:6" ht="15.75">
      <c r="A1446" s="174" t="e">
        <f>IF(ORÇAMENTO!#REF!="","",ORÇAMENTO!#REF!)</f>
        <v>#REF!</v>
      </c>
      <c r="B1446" s="142" t="e">
        <f>ORÇAMENTO!#REF!</f>
        <v>#REF!</v>
      </c>
      <c r="C1446" s="22" t="e">
        <f>ORÇAMENTO!#REF!</f>
        <v>#REF!</v>
      </c>
      <c r="D1446" s="21" t="e">
        <f>ORÇAMENTO!#REF!</f>
        <v>#REF!</v>
      </c>
      <c r="E1446" s="175"/>
      <c r="F1446" s="176" t="e">
        <f>ORÇAMENTO!#REF!</f>
        <v>#REF!</v>
      </c>
    </row>
    <row r="1447" spans="1:6" ht="15.75">
      <c r="A1447" s="174" t="e">
        <f>IF(ORÇAMENTO!#REF!="","",ORÇAMENTO!#REF!)</f>
        <v>#REF!</v>
      </c>
      <c r="B1447" s="142" t="e">
        <f>ORÇAMENTO!#REF!</f>
        <v>#REF!</v>
      </c>
      <c r="C1447" s="22" t="e">
        <f>ORÇAMENTO!#REF!</f>
        <v>#REF!</v>
      </c>
      <c r="D1447" s="21" t="e">
        <f>ORÇAMENTO!#REF!</f>
        <v>#REF!</v>
      </c>
      <c r="E1447" s="175"/>
      <c r="F1447" s="176" t="e">
        <f>ORÇAMENTO!#REF!</f>
        <v>#REF!</v>
      </c>
    </row>
    <row r="1448" spans="1:6" ht="15.75">
      <c r="A1448" s="174" t="e">
        <f>IF(ORÇAMENTO!#REF!="","",ORÇAMENTO!#REF!)</f>
        <v>#REF!</v>
      </c>
      <c r="B1448" s="142" t="e">
        <f>ORÇAMENTO!#REF!</f>
        <v>#REF!</v>
      </c>
      <c r="C1448" s="22" t="e">
        <f>ORÇAMENTO!#REF!</f>
        <v>#REF!</v>
      </c>
      <c r="D1448" s="21" t="e">
        <f>ORÇAMENTO!#REF!</f>
        <v>#REF!</v>
      </c>
      <c r="E1448" s="175"/>
      <c r="F1448" s="176" t="e">
        <f>ORÇAMENTO!#REF!</f>
        <v>#REF!</v>
      </c>
    </row>
    <row r="1449" spans="1:6" ht="15.75">
      <c r="A1449" s="174" t="str">
        <f>IF(ORÇAMENTO!A342="","",ORÇAMENTO!A342)</f>
        <v>15.55</v>
      </c>
      <c r="B1449" s="142" t="str">
        <f>ORÇAMENTO!B342</f>
        <v>ED-49267</v>
      </c>
      <c r="C1449" s="22" t="str">
        <f>ORÇAMENTO!C342</f>
        <v>DISJUNTOR TRIPOLAR TERMOMAGNÉTICO 10KA, DE 175A</v>
      </c>
      <c r="D1449" s="21" t="str">
        <f>ORÇAMENTO!D342</f>
        <v>UN</v>
      </c>
      <c r="E1449" s="175"/>
      <c r="F1449" s="176">
        <f>ORÇAMENTO!E342</f>
        <v>4</v>
      </c>
    </row>
    <row r="1450" spans="1:6" ht="15.75">
      <c r="A1450" s="174" t="e">
        <f>IF(ORÇAMENTO!#REF!="","",ORÇAMENTO!#REF!)</f>
        <v>#REF!</v>
      </c>
      <c r="B1450" s="142" t="e">
        <f>ORÇAMENTO!#REF!</f>
        <v>#REF!</v>
      </c>
      <c r="C1450" s="22" t="e">
        <f>ORÇAMENTO!#REF!</f>
        <v>#REF!</v>
      </c>
      <c r="D1450" s="21" t="e">
        <f>ORÇAMENTO!#REF!</f>
        <v>#REF!</v>
      </c>
      <c r="E1450" s="175"/>
      <c r="F1450" s="176" t="e">
        <f>ORÇAMENTO!#REF!</f>
        <v>#REF!</v>
      </c>
    </row>
    <row r="1451" spans="1:6" ht="15.75">
      <c r="A1451" s="174" t="str">
        <f>IF(ORÇAMENTO!A343="","",ORÇAMENTO!A343)</f>
        <v>15.56</v>
      </c>
      <c r="B1451" s="142" t="str">
        <f>ORÇAMENTO!B343</f>
        <v>ED-49266</v>
      </c>
      <c r="C1451" s="22" t="str">
        <f>ORÇAMENTO!C343</f>
        <v>DISJUNTOR TRIPOLAR TERMOMAGNÉTICO 10KA, DE 200A</v>
      </c>
      <c r="D1451" s="21" t="str">
        <f>ORÇAMENTO!D343</f>
        <v>UN</v>
      </c>
      <c r="E1451" s="175"/>
      <c r="F1451" s="176">
        <f>ORÇAMENTO!E343</f>
        <v>4</v>
      </c>
    </row>
    <row r="1452" spans="1:6" ht="15.75">
      <c r="A1452" s="174" t="e">
        <f>IF(ORÇAMENTO!#REF!="","",ORÇAMENTO!#REF!)</f>
        <v>#REF!</v>
      </c>
      <c r="B1452" s="142" t="e">
        <f>ORÇAMENTO!#REF!</f>
        <v>#REF!</v>
      </c>
      <c r="C1452" s="22" t="e">
        <f>ORÇAMENTO!#REF!</f>
        <v>#REF!</v>
      </c>
      <c r="D1452" s="21" t="e">
        <f>ORÇAMENTO!#REF!</f>
        <v>#REF!</v>
      </c>
      <c r="E1452" s="175"/>
      <c r="F1452" s="176" t="e">
        <f>ORÇAMENTO!#REF!</f>
        <v>#REF!</v>
      </c>
    </row>
    <row r="1453" spans="1:6" ht="15.75">
      <c r="A1453" s="174" t="e">
        <f>IF(ORÇAMENTO!#REF!="","",ORÇAMENTO!#REF!)</f>
        <v>#REF!</v>
      </c>
      <c r="B1453" s="142" t="e">
        <f>ORÇAMENTO!#REF!</f>
        <v>#REF!</v>
      </c>
      <c r="C1453" s="22" t="e">
        <f>ORÇAMENTO!#REF!</f>
        <v>#REF!</v>
      </c>
      <c r="D1453" s="21" t="e">
        <f>ORÇAMENTO!#REF!</f>
        <v>#REF!</v>
      </c>
      <c r="E1453" s="175"/>
      <c r="F1453" s="176" t="e">
        <f>ORÇAMENTO!#REF!</f>
        <v>#REF!</v>
      </c>
    </row>
    <row r="1454" spans="1:6" ht="15.75">
      <c r="A1454" s="174" t="e">
        <f>IF(ORÇAMENTO!#REF!="","",ORÇAMENTO!#REF!)</f>
        <v>#REF!</v>
      </c>
      <c r="B1454" s="142" t="e">
        <f>ORÇAMENTO!#REF!</f>
        <v>#REF!</v>
      </c>
      <c r="C1454" s="22" t="e">
        <f>ORÇAMENTO!#REF!</f>
        <v>#REF!</v>
      </c>
      <c r="D1454" s="21" t="e">
        <f>ORÇAMENTO!#REF!</f>
        <v>#REF!</v>
      </c>
      <c r="E1454" s="175"/>
      <c r="F1454" s="176" t="e">
        <f>ORÇAMENTO!#REF!</f>
        <v>#REF!</v>
      </c>
    </row>
    <row r="1455" spans="1:6" ht="15.75">
      <c r="A1455" s="174" t="e">
        <f>IF(ORÇAMENTO!#REF!="","",ORÇAMENTO!#REF!)</f>
        <v>#REF!</v>
      </c>
      <c r="B1455" s="142" t="e">
        <f>ORÇAMENTO!#REF!</f>
        <v>#REF!</v>
      </c>
      <c r="C1455" s="22" t="e">
        <f>ORÇAMENTO!#REF!</f>
        <v>#REF!</v>
      </c>
      <c r="D1455" s="21" t="e">
        <f>ORÇAMENTO!#REF!</f>
        <v>#REF!</v>
      </c>
      <c r="E1455" s="175"/>
      <c r="F1455" s="176" t="e">
        <f>ORÇAMENTO!#REF!</f>
        <v>#REF!</v>
      </c>
    </row>
    <row r="1456" spans="1:6" ht="15.75">
      <c r="A1456" s="174" t="e">
        <f>IF(ORÇAMENTO!#REF!="","",ORÇAMENTO!#REF!)</f>
        <v>#REF!</v>
      </c>
      <c r="B1456" s="142" t="e">
        <f>ORÇAMENTO!#REF!</f>
        <v>#REF!</v>
      </c>
      <c r="C1456" s="22" t="e">
        <f>ORÇAMENTO!#REF!</f>
        <v>#REF!</v>
      </c>
      <c r="D1456" s="21" t="e">
        <f>ORÇAMENTO!#REF!</f>
        <v>#REF!</v>
      </c>
      <c r="E1456" s="175"/>
      <c r="F1456" s="176" t="e">
        <f>ORÇAMENTO!#REF!</f>
        <v>#REF!</v>
      </c>
    </row>
    <row r="1457" spans="1:6" ht="15.75">
      <c r="A1457" s="174" t="e">
        <f>IF(ORÇAMENTO!#REF!="","",ORÇAMENTO!#REF!)</f>
        <v>#REF!</v>
      </c>
      <c r="B1457" s="142" t="e">
        <f>ORÇAMENTO!#REF!</f>
        <v>#REF!</v>
      </c>
      <c r="C1457" s="22" t="e">
        <f>ORÇAMENTO!#REF!</f>
        <v>#REF!</v>
      </c>
      <c r="D1457" s="21" t="e">
        <f>ORÇAMENTO!#REF!</f>
        <v>#REF!</v>
      </c>
      <c r="E1457" s="175"/>
      <c r="F1457" s="176" t="e">
        <f>ORÇAMENTO!#REF!</f>
        <v>#REF!</v>
      </c>
    </row>
    <row r="1458" spans="1:6" ht="15.75">
      <c r="A1458" s="174" t="e">
        <f>IF(ORÇAMENTO!#REF!="","",ORÇAMENTO!#REF!)</f>
        <v>#REF!</v>
      </c>
      <c r="B1458" s="142" t="e">
        <f>ORÇAMENTO!#REF!</f>
        <v>#REF!</v>
      </c>
      <c r="C1458" s="22" t="e">
        <f>ORÇAMENTO!#REF!</f>
        <v>#REF!</v>
      </c>
      <c r="D1458" s="21" t="e">
        <f>ORÇAMENTO!#REF!</f>
        <v>#REF!</v>
      </c>
      <c r="E1458" s="175"/>
      <c r="F1458" s="176" t="e">
        <f>ORÇAMENTO!#REF!</f>
        <v>#REF!</v>
      </c>
    </row>
    <row r="1459" spans="1:6" ht="15.75">
      <c r="A1459" s="174" t="e">
        <f>IF(ORÇAMENTO!#REF!="","",ORÇAMENTO!#REF!)</f>
        <v>#REF!</v>
      </c>
      <c r="B1459" s="142" t="e">
        <f>ORÇAMENTO!#REF!</f>
        <v>#REF!</v>
      </c>
      <c r="C1459" s="22" t="e">
        <f>ORÇAMENTO!#REF!</f>
        <v>#REF!</v>
      </c>
      <c r="D1459" s="21" t="e">
        <f>ORÇAMENTO!#REF!</f>
        <v>#REF!</v>
      </c>
      <c r="E1459" s="175"/>
      <c r="F1459" s="176" t="e">
        <f>ORÇAMENTO!#REF!</f>
        <v>#REF!</v>
      </c>
    </row>
    <row r="1460" spans="1:6" ht="15.75">
      <c r="A1460" s="174" t="e">
        <f>IF(ORÇAMENTO!#REF!="","",ORÇAMENTO!#REF!)</f>
        <v>#REF!</v>
      </c>
      <c r="B1460" s="142" t="e">
        <f>ORÇAMENTO!#REF!</f>
        <v>#REF!</v>
      </c>
      <c r="C1460" s="22" t="e">
        <f>ORÇAMENTO!#REF!</f>
        <v>#REF!</v>
      </c>
      <c r="D1460" s="21" t="e">
        <f>ORÇAMENTO!#REF!</f>
        <v>#REF!</v>
      </c>
      <c r="E1460" s="175"/>
      <c r="F1460" s="176" t="e">
        <f>ORÇAMENTO!#REF!</f>
        <v>#REF!</v>
      </c>
    </row>
    <row r="1461" spans="1:6" ht="15.75">
      <c r="A1461" s="174" t="e">
        <f>IF(ORÇAMENTO!#REF!="","",ORÇAMENTO!#REF!)</f>
        <v>#REF!</v>
      </c>
      <c r="B1461" s="142" t="e">
        <f>ORÇAMENTO!#REF!</f>
        <v>#REF!</v>
      </c>
      <c r="C1461" s="22" t="e">
        <f>ORÇAMENTO!#REF!</f>
        <v>#REF!</v>
      </c>
      <c r="D1461" s="21" t="e">
        <f>ORÇAMENTO!#REF!</f>
        <v>#REF!</v>
      </c>
      <c r="E1461" s="175"/>
      <c r="F1461" s="176" t="e">
        <f>ORÇAMENTO!#REF!</f>
        <v>#REF!</v>
      </c>
    </row>
    <row r="1462" spans="1:6" ht="15.75">
      <c r="A1462" s="174" t="e">
        <f>IF(ORÇAMENTO!#REF!="","",ORÇAMENTO!#REF!)</f>
        <v>#REF!</v>
      </c>
      <c r="B1462" s="142" t="e">
        <f>ORÇAMENTO!#REF!</f>
        <v>#REF!</v>
      </c>
      <c r="C1462" s="22" t="e">
        <f>ORÇAMENTO!#REF!</f>
        <v>#REF!</v>
      </c>
      <c r="D1462" s="21" t="e">
        <f>ORÇAMENTO!#REF!</f>
        <v>#REF!</v>
      </c>
      <c r="E1462" s="175"/>
      <c r="F1462" s="176" t="e">
        <f>ORÇAMENTO!#REF!</f>
        <v>#REF!</v>
      </c>
    </row>
    <row r="1463" spans="1:6" ht="15.75">
      <c r="A1463" s="174" t="e">
        <f>IF(ORÇAMENTO!#REF!="","",ORÇAMENTO!#REF!)</f>
        <v>#REF!</v>
      </c>
      <c r="B1463" s="142" t="e">
        <f>ORÇAMENTO!#REF!</f>
        <v>#REF!</v>
      </c>
      <c r="C1463" s="22" t="e">
        <f>ORÇAMENTO!#REF!</f>
        <v>#REF!</v>
      </c>
      <c r="D1463" s="21" t="e">
        <f>ORÇAMENTO!#REF!</f>
        <v>#REF!</v>
      </c>
      <c r="E1463" s="175"/>
      <c r="F1463" s="176" t="e">
        <f>ORÇAMENTO!#REF!</f>
        <v>#REF!</v>
      </c>
    </row>
    <row r="1464" spans="1:6" ht="15.75">
      <c r="A1464" s="174" t="e">
        <f>IF(ORÇAMENTO!#REF!="","",ORÇAMENTO!#REF!)</f>
        <v>#REF!</v>
      </c>
      <c r="B1464" s="142" t="e">
        <f>ORÇAMENTO!#REF!</f>
        <v>#REF!</v>
      </c>
      <c r="C1464" s="22" t="e">
        <f>ORÇAMENTO!#REF!</f>
        <v>#REF!</v>
      </c>
      <c r="D1464" s="21" t="e">
        <f>ORÇAMENTO!#REF!</f>
        <v>#REF!</v>
      </c>
      <c r="E1464" s="175"/>
      <c r="F1464" s="176" t="e">
        <f>ORÇAMENTO!#REF!</f>
        <v>#REF!</v>
      </c>
    </row>
    <row r="1465" spans="1:6" ht="15.75">
      <c r="A1465" s="174" t="e">
        <f>IF(ORÇAMENTO!#REF!="","",ORÇAMENTO!#REF!)</f>
        <v>#REF!</v>
      </c>
      <c r="B1465" s="142" t="e">
        <f>ORÇAMENTO!#REF!</f>
        <v>#REF!</v>
      </c>
      <c r="C1465" s="22" t="e">
        <f>ORÇAMENTO!#REF!</f>
        <v>#REF!</v>
      </c>
      <c r="D1465" s="21" t="e">
        <f>ORÇAMENTO!#REF!</f>
        <v>#REF!</v>
      </c>
      <c r="E1465" s="175"/>
      <c r="F1465" s="176" t="e">
        <f>ORÇAMENTO!#REF!</f>
        <v>#REF!</v>
      </c>
    </row>
    <row r="1466" spans="1:6" ht="15.75">
      <c r="A1466" s="174" t="e">
        <f>IF(ORÇAMENTO!#REF!="","",ORÇAMENTO!#REF!)</f>
        <v>#REF!</v>
      </c>
      <c r="B1466" s="142" t="e">
        <f>ORÇAMENTO!#REF!</f>
        <v>#REF!</v>
      </c>
      <c r="C1466" s="22" t="e">
        <f>ORÇAMENTO!#REF!</f>
        <v>#REF!</v>
      </c>
      <c r="D1466" s="21" t="e">
        <f>ORÇAMENTO!#REF!</f>
        <v>#REF!</v>
      </c>
      <c r="E1466" s="175"/>
      <c r="F1466" s="176" t="e">
        <f>ORÇAMENTO!#REF!</f>
        <v>#REF!</v>
      </c>
    </row>
    <row r="1467" spans="1:6" ht="15.75">
      <c r="A1467" s="174" t="e">
        <f>IF(ORÇAMENTO!#REF!="","",ORÇAMENTO!#REF!)</f>
        <v>#REF!</v>
      </c>
      <c r="B1467" s="142" t="e">
        <f>ORÇAMENTO!#REF!</f>
        <v>#REF!</v>
      </c>
      <c r="C1467" s="22" t="e">
        <f>ORÇAMENTO!#REF!</f>
        <v>#REF!</v>
      </c>
      <c r="D1467" s="21" t="e">
        <f>ORÇAMENTO!#REF!</f>
        <v>#REF!</v>
      </c>
      <c r="E1467" s="175"/>
      <c r="F1467" s="176" t="e">
        <f>ORÇAMENTO!#REF!</f>
        <v>#REF!</v>
      </c>
    </row>
    <row r="1468" spans="1:6" ht="15.75">
      <c r="A1468" s="174" t="e">
        <f>IF(ORÇAMENTO!#REF!="","",ORÇAMENTO!#REF!)</f>
        <v>#REF!</v>
      </c>
      <c r="B1468" s="142" t="e">
        <f>ORÇAMENTO!#REF!</f>
        <v>#REF!</v>
      </c>
      <c r="C1468" s="22" t="e">
        <f>ORÇAMENTO!#REF!</f>
        <v>#REF!</v>
      </c>
      <c r="D1468" s="21" t="e">
        <f>ORÇAMENTO!#REF!</f>
        <v>#REF!</v>
      </c>
      <c r="E1468" s="175"/>
      <c r="F1468" s="176" t="e">
        <f>ORÇAMENTO!#REF!</f>
        <v>#REF!</v>
      </c>
    </row>
    <row r="1469" spans="1:6" ht="15.75">
      <c r="A1469" s="174" t="e">
        <f>IF(ORÇAMENTO!#REF!="","",ORÇAMENTO!#REF!)</f>
        <v>#REF!</v>
      </c>
      <c r="B1469" s="142" t="e">
        <f>ORÇAMENTO!#REF!</f>
        <v>#REF!</v>
      </c>
      <c r="C1469" s="22" t="e">
        <f>ORÇAMENTO!#REF!</f>
        <v>#REF!</v>
      </c>
      <c r="D1469" s="21" t="e">
        <f>ORÇAMENTO!#REF!</f>
        <v>#REF!</v>
      </c>
      <c r="E1469" s="175"/>
      <c r="F1469" s="176" t="e">
        <f>ORÇAMENTO!#REF!</f>
        <v>#REF!</v>
      </c>
    </row>
    <row r="1470" spans="1:6" ht="15.75">
      <c r="A1470" s="174" t="e">
        <f>IF(ORÇAMENTO!#REF!="","",ORÇAMENTO!#REF!)</f>
        <v>#REF!</v>
      </c>
      <c r="B1470" s="142" t="e">
        <f>ORÇAMENTO!#REF!</f>
        <v>#REF!</v>
      </c>
      <c r="C1470" s="22" t="e">
        <f>ORÇAMENTO!#REF!</f>
        <v>#REF!</v>
      </c>
      <c r="D1470" s="21" t="e">
        <f>ORÇAMENTO!#REF!</f>
        <v>#REF!</v>
      </c>
      <c r="E1470" s="175"/>
      <c r="F1470" s="176" t="e">
        <f>ORÇAMENTO!#REF!</f>
        <v>#REF!</v>
      </c>
    </row>
    <row r="1471" spans="1:6" ht="15.75">
      <c r="A1471" s="174" t="e">
        <f>IF(ORÇAMENTO!#REF!="","",ORÇAMENTO!#REF!)</f>
        <v>#REF!</v>
      </c>
      <c r="B1471" s="142" t="e">
        <f>ORÇAMENTO!#REF!</f>
        <v>#REF!</v>
      </c>
      <c r="C1471" s="22" t="e">
        <f>ORÇAMENTO!#REF!</f>
        <v>#REF!</v>
      </c>
      <c r="D1471" s="21" t="e">
        <f>ORÇAMENTO!#REF!</f>
        <v>#REF!</v>
      </c>
      <c r="E1471" s="175"/>
      <c r="F1471" s="176" t="e">
        <f>ORÇAMENTO!#REF!</f>
        <v>#REF!</v>
      </c>
    </row>
    <row r="1472" spans="1:6" ht="15.75">
      <c r="A1472" s="174" t="e">
        <f>IF(ORÇAMENTO!#REF!="","",ORÇAMENTO!#REF!)</f>
        <v>#REF!</v>
      </c>
      <c r="B1472" s="142" t="e">
        <f>ORÇAMENTO!#REF!</f>
        <v>#REF!</v>
      </c>
      <c r="C1472" s="22" t="e">
        <f>ORÇAMENTO!#REF!</f>
        <v>#REF!</v>
      </c>
      <c r="D1472" s="21" t="e">
        <f>ORÇAMENTO!#REF!</f>
        <v>#REF!</v>
      </c>
      <c r="E1472" s="175"/>
      <c r="F1472" s="176" t="e">
        <f>ORÇAMENTO!#REF!</f>
        <v>#REF!</v>
      </c>
    </row>
    <row r="1473" spans="1:6" ht="31.5">
      <c r="A1473" s="174" t="str">
        <f>IF(ORÇAMENTO!A344="","",ORÇAMENTO!A344)</f>
        <v>15.57</v>
      </c>
      <c r="B1473" s="142" t="str">
        <f>ORÇAMENTO!B344</f>
        <v>ED-49527</v>
      </c>
      <c r="C1473" s="22" t="str">
        <f>ORÇAMENTO!C344</f>
        <v>SUPRESSOR DE SURTO PARA PROTEÇÃO PRIMÁRIA EM QGD, ATÉ 1,5 KV - 5 KA</v>
      </c>
      <c r="D1473" s="21" t="str">
        <f>ORÇAMENTO!D344</f>
        <v>UN</v>
      </c>
      <c r="E1473" s="175"/>
      <c r="F1473" s="176">
        <f>ORÇAMENTO!E344</f>
        <v>16</v>
      </c>
    </row>
    <row r="1474" spans="1:6" ht="63">
      <c r="A1474" s="174" t="str">
        <f>IF(ORÇAMENTO!A345="","",ORÇAMENTO!A345)</f>
        <v>15.58</v>
      </c>
      <c r="B1474" s="142" t="str">
        <f>ORÇAMENTO!B345</f>
        <v>ED-48701</v>
      </c>
      <c r="C1474" s="22" t="str">
        <f>ORÇAMENTO!C345</f>
        <v>TERMINAL PARA ATERRAMENTO E CONEXÃO DE QUADRO/PAINEL ELÉTRICO, TIPO PARAFUSO FENDIDO DE APERTO, EM LATÃO ESTANHADO, DIÂMETRO DERIVAÇÃO 2,5MM2-25MM2, INCLUSIVE INSTALAÇÃO</v>
      </c>
      <c r="D1474" s="21" t="str">
        <f>ORÇAMENTO!D345</f>
        <v>UN</v>
      </c>
      <c r="E1474" s="175"/>
      <c r="F1474" s="176">
        <f>ORÇAMENTO!E345</f>
        <v>5</v>
      </c>
    </row>
    <row r="1475" spans="1:6" ht="15.75">
      <c r="A1475" s="174" t="e">
        <f>IF(ORÇAMENTO!#REF!="","",ORÇAMENTO!#REF!)</f>
        <v>#REF!</v>
      </c>
      <c r="B1475" s="142" t="e">
        <f>ORÇAMENTO!#REF!</f>
        <v>#REF!</v>
      </c>
      <c r="C1475" s="22" t="e">
        <f>ORÇAMENTO!#REF!</f>
        <v>#REF!</v>
      </c>
      <c r="D1475" s="21" t="e">
        <f>ORÇAMENTO!#REF!</f>
        <v>#REF!</v>
      </c>
      <c r="E1475" s="175"/>
      <c r="F1475" s="176" t="e">
        <f>ORÇAMENTO!#REF!</f>
        <v>#REF!</v>
      </c>
    </row>
    <row r="1476" spans="1:6" ht="15.75">
      <c r="A1476" s="174" t="e">
        <f>IF(ORÇAMENTO!#REF!="","",ORÇAMENTO!#REF!)</f>
        <v>#REF!</v>
      </c>
      <c r="B1476" s="142" t="e">
        <f>ORÇAMENTO!#REF!</f>
        <v>#REF!</v>
      </c>
      <c r="C1476" s="22" t="e">
        <f>ORÇAMENTO!#REF!</f>
        <v>#REF!</v>
      </c>
      <c r="D1476" s="21" t="e">
        <f>ORÇAMENTO!#REF!</f>
        <v>#REF!</v>
      </c>
      <c r="E1476" s="175"/>
      <c r="F1476" s="176" t="e">
        <f>ORÇAMENTO!#REF!</f>
        <v>#REF!</v>
      </c>
    </row>
    <row r="1477" spans="1:6" ht="15.75">
      <c r="A1477" s="174" t="e">
        <f>IF(ORÇAMENTO!#REF!="","",ORÇAMENTO!#REF!)</f>
        <v>#REF!</v>
      </c>
      <c r="B1477" s="142" t="e">
        <f>ORÇAMENTO!#REF!</f>
        <v>#REF!</v>
      </c>
      <c r="C1477" s="22" t="e">
        <f>ORÇAMENTO!#REF!</f>
        <v>#REF!</v>
      </c>
      <c r="D1477" s="21" t="e">
        <f>ORÇAMENTO!#REF!</f>
        <v>#REF!</v>
      </c>
      <c r="E1477" s="175"/>
      <c r="F1477" s="176" t="e">
        <f>ORÇAMENTO!#REF!</f>
        <v>#REF!</v>
      </c>
    </row>
    <row r="1478" spans="1:6" ht="31.5">
      <c r="A1478" s="174" t="str">
        <f>IF(ORÇAMENTO!A346="","",ORÇAMENTO!A346)</f>
        <v>15.59</v>
      </c>
      <c r="B1478" s="142" t="str">
        <f>ORÇAMENTO!B346</f>
        <v>ED-49524</v>
      </c>
      <c r="C1478" s="22" t="str">
        <f>ORÇAMENTO!C346</f>
        <v>RELÉ FOTOELÉTRICO, TENSÃO 220V COM CAPACIDADE DE CARGA 1800VA, INCLUSIVE BASE E INSTALAÇÃO</v>
      </c>
      <c r="D1478" s="21" t="str">
        <f>ORÇAMENTO!D346</f>
        <v>UN</v>
      </c>
      <c r="E1478" s="175"/>
      <c r="F1478" s="176">
        <f>ORÇAMENTO!E346</f>
        <v>2</v>
      </c>
    </row>
    <row r="1479" spans="1:6" ht="15.75">
      <c r="A1479" s="174" t="str">
        <f>IF(ORÇAMENTO!A347="","",ORÇAMENTO!A347)</f>
        <v>15.60</v>
      </c>
      <c r="B1479" s="142" t="str">
        <f>ORÇAMENTO!B347</f>
        <v>ED-49526</v>
      </c>
      <c r="C1479" s="22" t="str">
        <f>ORÇAMENTO!C347</f>
        <v>SIRENE DE ALTA POTÊNCIA, TIMBRE Ø 150MM, 100DCB</v>
      </c>
      <c r="D1479" s="21" t="str">
        <f>ORÇAMENTO!D347</f>
        <v>UN</v>
      </c>
      <c r="E1479" s="175"/>
      <c r="F1479" s="176">
        <f>ORÇAMENTO!E347</f>
        <v>1</v>
      </c>
    </row>
    <row r="1480" spans="1:6" ht="15.75">
      <c r="A1480" s="174" t="e">
        <f>IF(ORÇAMENTO!#REF!="","",ORÇAMENTO!#REF!)</f>
        <v>#REF!</v>
      </c>
      <c r="B1480" s="142" t="e">
        <f>ORÇAMENTO!#REF!</f>
        <v>#REF!</v>
      </c>
      <c r="C1480" s="22" t="e">
        <f>ORÇAMENTO!#REF!</f>
        <v>#REF!</v>
      </c>
      <c r="D1480" s="21" t="e">
        <f>ORÇAMENTO!#REF!</f>
        <v>#REF!</v>
      </c>
      <c r="E1480" s="175"/>
      <c r="F1480" s="176" t="e">
        <f>ORÇAMENTO!#REF!</f>
        <v>#REF!</v>
      </c>
    </row>
    <row r="1481" spans="1:6" ht="15.75">
      <c r="A1481" s="174" t="e">
        <f>IF(ORÇAMENTO!#REF!="","",ORÇAMENTO!#REF!)</f>
        <v>#REF!</v>
      </c>
      <c r="B1481" s="142" t="e">
        <f>ORÇAMENTO!#REF!</f>
        <v>#REF!</v>
      </c>
      <c r="C1481" s="22" t="e">
        <f>ORÇAMENTO!#REF!</f>
        <v>#REF!</v>
      </c>
      <c r="D1481" s="21" t="e">
        <f>ORÇAMENTO!#REF!</f>
        <v>#REF!</v>
      </c>
      <c r="E1481" s="175"/>
      <c r="F1481" s="176" t="e">
        <f>ORÇAMENTO!#REF!</f>
        <v>#REF!</v>
      </c>
    </row>
    <row r="1482" spans="1:6" ht="15.75">
      <c r="A1482" s="174" t="e">
        <f>IF(ORÇAMENTO!#REF!="","",ORÇAMENTO!#REF!)</f>
        <v>#REF!</v>
      </c>
      <c r="B1482" s="142" t="e">
        <f>ORÇAMENTO!#REF!</f>
        <v>#REF!</v>
      </c>
      <c r="C1482" s="22" t="e">
        <f>ORÇAMENTO!#REF!</f>
        <v>#REF!</v>
      </c>
      <c r="D1482" s="21" t="e">
        <f>ORÇAMENTO!#REF!</f>
        <v>#REF!</v>
      </c>
      <c r="E1482" s="175"/>
      <c r="F1482" s="176" t="e">
        <f>ORÇAMENTO!#REF!</f>
        <v>#REF!</v>
      </c>
    </row>
    <row r="1483" spans="1:6" ht="15.75">
      <c r="A1483" s="174" t="e">
        <f>IF(ORÇAMENTO!#REF!="","",ORÇAMENTO!#REF!)</f>
        <v>#REF!</v>
      </c>
      <c r="B1483" s="142" t="e">
        <f>ORÇAMENTO!#REF!</f>
        <v>#REF!</v>
      </c>
      <c r="C1483" s="22" t="e">
        <f>ORÇAMENTO!#REF!</f>
        <v>#REF!</v>
      </c>
      <c r="D1483" s="21" t="e">
        <f>ORÇAMENTO!#REF!</f>
        <v>#REF!</v>
      </c>
      <c r="E1483" s="175"/>
      <c r="F1483" s="176" t="e">
        <f>ORÇAMENTO!#REF!</f>
        <v>#REF!</v>
      </c>
    </row>
    <row r="1484" spans="1:6" ht="15.75">
      <c r="A1484" s="174" t="e">
        <f>IF(ORÇAMENTO!#REF!="","",ORÇAMENTO!#REF!)</f>
        <v>#REF!</v>
      </c>
      <c r="B1484" s="142" t="e">
        <f>ORÇAMENTO!#REF!</f>
        <v>#REF!</v>
      </c>
      <c r="C1484" s="22" t="e">
        <f>ORÇAMENTO!#REF!</f>
        <v>#REF!</v>
      </c>
      <c r="D1484" s="21" t="e">
        <f>ORÇAMENTO!#REF!</f>
        <v>#REF!</v>
      </c>
      <c r="E1484" s="175"/>
      <c r="F1484" s="176" t="e">
        <f>ORÇAMENTO!#REF!</f>
        <v>#REF!</v>
      </c>
    </row>
    <row r="1485" spans="1:6" ht="15.75">
      <c r="A1485" s="174" t="e">
        <f>IF(ORÇAMENTO!#REF!="","",ORÇAMENTO!#REF!)</f>
        <v>#REF!</v>
      </c>
      <c r="B1485" s="142" t="e">
        <f>ORÇAMENTO!#REF!</f>
        <v>#REF!</v>
      </c>
      <c r="C1485" s="22" t="e">
        <f>ORÇAMENTO!#REF!</f>
        <v>#REF!</v>
      </c>
      <c r="D1485" s="21" t="e">
        <f>ORÇAMENTO!#REF!</f>
        <v>#REF!</v>
      </c>
      <c r="E1485" s="175"/>
      <c r="F1485" s="176" t="e">
        <f>ORÇAMENTO!#REF!</f>
        <v>#REF!</v>
      </c>
    </row>
    <row r="1486" spans="1:6" ht="157.5">
      <c r="A1486" s="174" t="str">
        <f>IF(ORÇAMENTO!A348="","",ORÇAMENTO!A348)</f>
        <v>15.61</v>
      </c>
      <c r="B1486" s="142" t="str">
        <f>ORÇAMENTO!B348</f>
        <v>ED-17903</v>
      </c>
      <c r="C1486" s="22" t="str">
        <f>ORÇAMENTO!C348</f>
        <v>PONTO DE SOBREPOR PARA UM (1) INTERRUPTOR SIMPLES (10A-250V), COM PLACA 4"X2" DE UM (1) POSTO, COM ELETRODUTO DE AÇO GALVANIZADO, CLASSE LEVE, DN 20MM (3/4"), FIXADO NA ALVENARIA/TETO E CABO DE COBRE FLEXÍVEL, CLASSE 5, ISOLAMENTO TIPO LSHF/ATOX, NÃO HALOGENADO, SEÇÃO 2,5MM2 (70°C-450/750V), COM DISTÂNCIA DE ATÉ DEZ (10) METROS DO PONTO DE DERIVAÇÃO, INCLUSIVE FORNECIMENTO, INSTALAÇÃO, CONDULETE EM ALUMÍNIO, CONEXÕES, SUPORTE E FIXAÇÃO DO ELETRODUTO</v>
      </c>
      <c r="D1486" s="21" t="str">
        <f>ORÇAMENTO!D348</f>
        <v>UN</v>
      </c>
      <c r="E1486" s="175"/>
      <c r="F1486" s="176">
        <f>ORÇAMENTO!E348</f>
        <v>1</v>
      </c>
    </row>
    <row r="1487" spans="1:6" ht="157.5">
      <c r="A1487" s="174" t="str">
        <f>IF(ORÇAMENTO!A349="","",ORÇAMENTO!A349)</f>
        <v>15.62</v>
      </c>
      <c r="B1487" s="142" t="str">
        <f>ORÇAMENTO!B349</f>
        <v>ED-17906</v>
      </c>
      <c r="C1487" s="22" t="str">
        <f>ORÇAMENTO!C349</f>
        <v>PONTO DE SOBREPOR PARA UMA (1) TOMADA PADRÃO, TRÊS (3) POLOS (2P+T/10A-250V), COM PLACA 4"X2" DE UM (1) POSTO, COM ELETRODUTO DE AÇO GALVANIZADO, CLASSE LEVE, DN 20MM (3/4"), FIXADO NA ALVENARIA/TETO E CABO DE COBRE FLEXÍVEL, CLASSE 5, ISOLAMENTO TIPO LSHF/ATOX, NÃO HALOGENADO, SEÇÃO 2,5MM2 (70°C-450/750V), COM DISTÂNCIA DE ATÉ DEZ (10) METROS DO PONTO DE DERIVAÇÃO, INCLUSIVE FORNECIMENTO, INSTALAÇÃO, CONDULETE EM ALUMÍNIO, CONEXÕES, SUPORTE E FIXAÇÃO DO ELETRODUTO</v>
      </c>
      <c r="D1487" s="21" t="str">
        <f>ORÇAMENTO!D349</f>
        <v>UN</v>
      </c>
      <c r="E1487" s="175"/>
      <c r="F1487" s="176">
        <f>ORÇAMENTO!E349</f>
        <v>2</v>
      </c>
    </row>
    <row r="1488" spans="1:6" ht="15.75">
      <c r="A1488" s="174" t="e">
        <f>IF(ORÇAMENTO!#REF!="","",ORÇAMENTO!#REF!)</f>
        <v>#REF!</v>
      </c>
      <c r="B1488" s="142" t="e">
        <f>ORÇAMENTO!#REF!</f>
        <v>#REF!</v>
      </c>
      <c r="C1488" s="22" t="e">
        <f>ORÇAMENTO!#REF!</f>
        <v>#REF!</v>
      </c>
      <c r="D1488" s="21" t="e">
        <f>ORÇAMENTO!#REF!</f>
        <v>#REF!</v>
      </c>
      <c r="E1488" s="175"/>
      <c r="F1488" s="176" t="e">
        <f>ORÇAMENTO!#REF!</f>
        <v>#REF!</v>
      </c>
    </row>
    <row r="1489" spans="1:6" ht="5.0999999999999996" customHeight="1">
      <c r="A1489" s="48"/>
      <c r="B1489" s="49"/>
      <c r="C1489" s="50"/>
      <c r="D1489" s="49"/>
      <c r="E1489" s="51"/>
      <c r="F1489" s="52"/>
    </row>
    <row r="1490" spans="1:6" ht="5.0999999999999996" customHeight="1">
      <c r="A1490" s="63"/>
      <c r="B1490" s="64"/>
      <c r="C1490" s="64"/>
      <c r="D1490" s="65"/>
      <c r="E1490" s="69"/>
      <c r="F1490" s="74"/>
    </row>
    <row r="1491" spans="1:6" ht="15.75">
      <c r="A1491" s="168">
        <f>ORÇAMENTO!A352</f>
        <v>16</v>
      </c>
      <c r="B1491" s="169"/>
      <c r="C1491" s="170" t="str">
        <f>ORÇAMENTO!C352</f>
        <v>CABEAMENTO ESTRUTURADO / TELEFONIA</v>
      </c>
      <c r="D1491" s="171"/>
      <c r="E1491" s="172"/>
      <c r="F1491" s="173"/>
    </row>
    <row r="1492" spans="1:6" ht="31.5">
      <c r="A1492" s="174" t="str">
        <f>IF(ORÇAMENTO!A353="","",ORÇAMENTO!A353)</f>
        <v>16.1</v>
      </c>
      <c r="B1492" s="142" t="str">
        <f>ORÇAMENTO!B353</f>
        <v>ED-48365</v>
      </c>
      <c r="C1492" s="22" t="str">
        <f>ORÇAMENTO!C353</f>
        <v>CABO UTP 4 PARES CATEGORIA 6 COM REVESTIMENTO EXTERNO NÃO PROPAGANTE A CHAMA</v>
      </c>
      <c r="D1492" s="21" t="str">
        <f>ORÇAMENTO!D353</f>
        <v>M</v>
      </c>
      <c r="E1492" s="175"/>
      <c r="F1492" s="176">
        <f>ORÇAMENTO!E353</f>
        <v>1261.9000000000001</v>
      </c>
    </row>
    <row r="1493" spans="1:6" ht="15.75">
      <c r="A1493" s="174" t="e">
        <f>IF(ORÇAMENTO!#REF!="","",ORÇAMENTO!#REF!)</f>
        <v>#REF!</v>
      </c>
      <c r="B1493" s="142" t="e">
        <f>ORÇAMENTO!#REF!</f>
        <v>#REF!</v>
      </c>
      <c r="C1493" s="22" t="e">
        <f>ORÇAMENTO!#REF!</f>
        <v>#REF!</v>
      </c>
      <c r="D1493" s="21" t="e">
        <f>ORÇAMENTO!#REF!</f>
        <v>#REF!</v>
      </c>
      <c r="E1493" s="175"/>
      <c r="F1493" s="176" t="e">
        <f>ORÇAMENTO!#REF!</f>
        <v>#REF!</v>
      </c>
    </row>
    <row r="1494" spans="1:6" ht="15.75">
      <c r="A1494" s="174" t="e">
        <f>IF(ORÇAMENTO!#REF!="","",ORÇAMENTO!#REF!)</f>
        <v>#REF!</v>
      </c>
      <c r="B1494" s="142" t="e">
        <f>ORÇAMENTO!#REF!</f>
        <v>#REF!</v>
      </c>
      <c r="C1494" s="22" t="e">
        <f>ORÇAMENTO!#REF!</f>
        <v>#REF!</v>
      </c>
      <c r="D1494" s="21" t="e">
        <f>ORÇAMENTO!#REF!</f>
        <v>#REF!</v>
      </c>
      <c r="E1494" s="175"/>
      <c r="F1494" s="176" t="e">
        <f>ORÇAMENTO!#REF!</f>
        <v>#REF!</v>
      </c>
    </row>
    <row r="1495" spans="1:6" ht="15.75">
      <c r="A1495" s="174" t="e">
        <f>IF(ORÇAMENTO!#REF!="","",ORÇAMENTO!#REF!)</f>
        <v>#REF!</v>
      </c>
      <c r="B1495" s="142" t="e">
        <f>ORÇAMENTO!#REF!</f>
        <v>#REF!</v>
      </c>
      <c r="C1495" s="22" t="e">
        <f>ORÇAMENTO!#REF!</f>
        <v>#REF!</v>
      </c>
      <c r="D1495" s="21" t="e">
        <f>ORÇAMENTO!#REF!</f>
        <v>#REF!</v>
      </c>
      <c r="E1495" s="175"/>
      <c r="F1495" s="176" t="e">
        <f>ORÇAMENTO!#REF!</f>
        <v>#REF!</v>
      </c>
    </row>
    <row r="1496" spans="1:6" ht="15.75">
      <c r="A1496" s="174" t="e">
        <f>IF(ORÇAMENTO!#REF!="","",ORÇAMENTO!#REF!)</f>
        <v>#REF!</v>
      </c>
      <c r="B1496" s="142" t="e">
        <f>ORÇAMENTO!#REF!</f>
        <v>#REF!</v>
      </c>
      <c r="C1496" s="22" t="e">
        <f>ORÇAMENTO!#REF!</f>
        <v>#REF!</v>
      </c>
      <c r="D1496" s="21" t="e">
        <f>ORÇAMENTO!#REF!</f>
        <v>#REF!</v>
      </c>
      <c r="E1496" s="175"/>
      <c r="F1496" s="176" t="e">
        <f>ORÇAMENTO!#REF!</f>
        <v>#REF!</v>
      </c>
    </row>
    <row r="1497" spans="1:6" ht="15.75">
      <c r="A1497" s="174" t="e">
        <f>IF(ORÇAMENTO!#REF!="","",ORÇAMENTO!#REF!)</f>
        <v>#REF!</v>
      </c>
      <c r="B1497" s="142" t="e">
        <f>ORÇAMENTO!#REF!</f>
        <v>#REF!</v>
      </c>
      <c r="C1497" s="22" t="e">
        <f>ORÇAMENTO!#REF!</f>
        <v>#REF!</v>
      </c>
      <c r="D1497" s="21" t="e">
        <f>ORÇAMENTO!#REF!</f>
        <v>#REF!</v>
      </c>
      <c r="E1497" s="175"/>
      <c r="F1497" s="176" t="e">
        <f>ORÇAMENTO!#REF!</f>
        <v>#REF!</v>
      </c>
    </row>
    <row r="1498" spans="1:6" ht="15.75">
      <c r="A1498" s="174" t="e">
        <f>IF(ORÇAMENTO!#REF!="","",ORÇAMENTO!#REF!)</f>
        <v>#REF!</v>
      </c>
      <c r="B1498" s="142" t="e">
        <f>ORÇAMENTO!#REF!</f>
        <v>#REF!</v>
      </c>
      <c r="C1498" s="22" t="e">
        <f>ORÇAMENTO!#REF!</f>
        <v>#REF!</v>
      </c>
      <c r="D1498" s="21" t="e">
        <f>ORÇAMENTO!#REF!</f>
        <v>#REF!</v>
      </c>
      <c r="E1498" s="175"/>
      <c r="F1498" s="176" t="e">
        <f>ORÇAMENTO!#REF!</f>
        <v>#REF!</v>
      </c>
    </row>
    <row r="1499" spans="1:6" ht="15.75">
      <c r="A1499" s="174" t="e">
        <f>IF(ORÇAMENTO!#REF!="","",ORÇAMENTO!#REF!)</f>
        <v>#REF!</v>
      </c>
      <c r="B1499" s="142" t="e">
        <f>ORÇAMENTO!#REF!</f>
        <v>#REF!</v>
      </c>
      <c r="C1499" s="22" t="e">
        <f>ORÇAMENTO!#REF!</f>
        <v>#REF!</v>
      </c>
      <c r="D1499" s="21" t="e">
        <f>ORÇAMENTO!#REF!</f>
        <v>#REF!</v>
      </c>
      <c r="E1499" s="175"/>
      <c r="F1499" s="176" t="e">
        <f>ORÇAMENTO!#REF!</f>
        <v>#REF!</v>
      </c>
    </row>
    <row r="1500" spans="1:6" ht="15.75">
      <c r="A1500" s="174" t="e">
        <f>IF(ORÇAMENTO!#REF!="","",ORÇAMENTO!#REF!)</f>
        <v>#REF!</v>
      </c>
      <c r="B1500" s="142" t="e">
        <f>ORÇAMENTO!#REF!</f>
        <v>#REF!</v>
      </c>
      <c r="C1500" s="22" t="e">
        <f>ORÇAMENTO!#REF!</f>
        <v>#REF!</v>
      </c>
      <c r="D1500" s="21" t="e">
        <f>ORÇAMENTO!#REF!</f>
        <v>#REF!</v>
      </c>
      <c r="E1500" s="175"/>
      <c r="F1500" s="176" t="e">
        <f>ORÇAMENTO!#REF!</f>
        <v>#REF!</v>
      </c>
    </row>
    <row r="1501" spans="1:6" ht="15.75">
      <c r="A1501" s="174" t="e">
        <f>IF(ORÇAMENTO!#REF!="","",ORÇAMENTO!#REF!)</f>
        <v>#REF!</v>
      </c>
      <c r="B1501" s="142" t="e">
        <f>ORÇAMENTO!#REF!</f>
        <v>#REF!</v>
      </c>
      <c r="C1501" s="22" t="e">
        <f>ORÇAMENTO!#REF!</f>
        <v>#REF!</v>
      </c>
      <c r="D1501" s="21" t="e">
        <f>ORÇAMENTO!#REF!</f>
        <v>#REF!</v>
      </c>
      <c r="E1501" s="175"/>
      <c r="F1501" s="176" t="e">
        <f>ORÇAMENTO!#REF!</f>
        <v>#REF!</v>
      </c>
    </row>
    <row r="1502" spans="1:6" ht="15.75">
      <c r="A1502" s="174" t="e">
        <f>IF(ORÇAMENTO!#REF!="","",ORÇAMENTO!#REF!)</f>
        <v>#REF!</v>
      </c>
      <c r="B1502" s="142" t="e">
        <f>ORÇAMENTO!#REF!</f>
        <v>#REF!</v>
      </c>
      <c r="C1502" s="22" t="e">
        <f>ORÇAMENTO!#REF!</f>
        <v>#REF!</v>
      </c>
      <c r="D1502" s="21" t="e">
        <f>ORÇAMENTO!#REF!</f>
        <v>#REF!</v>
      </c>
      <c r="E1502" s="175"/>
      <c r="F1502" s="176" t="e">
        <f>ORÇAMENTO!#REF!</f>
        <v>#REF!</v>
      </c>
    </row>
    <row r="1503" spans="1:6" ht="15.75">
      <c r="A1503" s="174" t="e">
        <f>IF(ORÇAMENTO!#REF!="","",ORÇAMENTO!#REF!)</f>
        <v>#REF!</v>
      </c>
      <c r="B1503" s="142" t="e">
        <f>ORÇAMENTO!#REF!</f>
        <v>#REF!</v>
      </c>
      <c r="C1503" s="22" t="e">
        <f>ORÇAMENTO!#REF!</f>
        <v>#REF!</v>
      </c>
      <c r="D1503" s="21" t="e">
        <f>ORÇAMENTO!#REF!</f>
        <v>#REF!</v>
      </c>
      <c r="E1503" s="175"/>
      <c r="F1503" s="176" t="e">
        <f>ORÇAMENTO!#REF!</f>
        <v>#REF!</v>
      </c>
    </row>
    <row r="1504" spans="1:6" ht="15.75">
      <c r="A1504" s="174" t="e">
        <f>IF(ORÇAMENTO!#REF!="","",ORÇAMENTO!#REF!)</f>
        <v>#REF!</v>
      </c>
      <c r="B1504" s="142" t="e">
        <f>ORÇAMENTO!#REF!</f>
        <v>#REF!</v>
      </c>
      <c r="C1504" s="22" t="e">
        <f>ORÇAMENTO!#REF!</f>
        <v>#REF!</v>
      </c>
      <c r="D1504" s="21" t="e">
        <f>ORÇAMENTO!#REF!</f>
        <v>#REF!</v>
      </c>
      <c r="E1504" s="175"/>
      <c r="F1504" s="176" t="e">
        <f>ORÇAMENTO!#REF!</f>
        <v>#REF!</v>
      </c>
    </row>
    <row r="1505" spans="1:6" ht="15.75">
      <c r="A1505" s="174" t="e">
        <f>IF(ORÇAMENTO!#REF!="","",ORÇAMENTO!#REF!)</f>
        <v>#REF!</v>
      </c>
      <c r="B1505" s="142" t="e">
        <f>ORÇAMENTO!#REF!</f>
        <v>#REF!</v>
      </c>
      <c r="C1505" s="22" t="e">
        <f>ORÇAMENTO!#REF!</f>
        <v>#REF!</v>
      </c>
      <c r="D1505" s="21" t="e">
        <f>ORÇAMENTO!#REF!</f>
        <v>#REF!</v>
      </c>
      <c r="E1505" s="175"/>
      <c r="F1505" s="176" t="e">
        <f>ORÇAMENTO!#REF!</f>
        <v>#REF!</v>
      </c>
    </row>
    <row r="1506" spans="1:6" ht="15.75">
      <c r="A1506" s="174" t="e">
        <f>IF(ORÇAMENTO!#REF!="","",ORÇAMENTO!#REF!)</f>
        <v>#REF!</v>
      </c>
      <c r="B1506" s="142" t="e">
        <f>ORÇAMENTO!#REF!</f>
        <v>#REF!</v>
      </c>
      <c r="C1506" s="22" t="e">
        <f>ORÇAMENTO!#REF!</f>
        <v>#REF!</v>
      </c>
      <c r="D1506" s="21" t="e">
        <f>ORÇAMENTO!#REF!</f>
        <v>#REF!</v>
      </c>
      <c r="E1506" s="175"/>
      <c r="F1506" s="176" t="e">
        <f>ORÇAMENTO!#REF!</f>
        <v>#REF!</v>
      </c>
    </row>
    <row r="1507" spans="1:6" ht="15.75">
      <c r="A1507" s="174" t="e">
        <f>IF(ORÇAMENTO!#REF!="","",ORÇAMENTO!#REF!)</f>
        <v>#REF!</v>
      </c>
      <c r="B1507" s="142" t="e">
        <f>ORÇAMENTO!#REF!</f>
        <v>#REF!</v>
      </c>
      <c r="C1507" s="22" t="e">
        <f>ORÇAMENTO!#REF!</f>
        <v>#REF!</v>
      </c>
      <c r="D1507" s="21" t="e">
        <f>ORÇAMENTO!#REF!</f>
        <v>#REF!</v>
      </c>
      <c r="E1507" s="175"/>
      <c r="F1507" s="176" t="e">
        <f>ORÇAMENTO!#REF!</f>
        <v>#REF!</v>
      </c>
    </row>
    <row r="1508" spans="1:6" ht="15.75">
      <c r="A1508" s="174" t="e">
        <f>IF(ORÇAMENTO!#REF!="","",ORÇAMENTO!#REF!)</f>
        <v>#REF!</v>
      </c>
      <c r="B1508" s="142" t="e">
        <f>ORÇAMENTO!#REF!</f>
        <v>#REF!</v>
      </c>
      <c r="C1508" s="22" t="e">
        <f>ORÇAMENTO!#REF!</f>
        <v>#REF!</v>
      </c>
      <c r="D1508" s="21" t="e">
        <f>ORÇAMENTO!#REF!</f>
        <v>#REF!</v>
      </c>
      <c r="E1508" s="175"/>
      <c r="F1508" s="176" t="e">
        <f>ORÇAMENTO!#REF!</f>
        <v>#REF!</v>
      </c>
    </row>
    <row r="1509" spans="1:6" ht="15.75">
      <c r="A1509" s="174" t="str">
        <f>IF(ORÇAMENTO!A354="","",ORÇAMENTO!A354)</f>
        <v>16.2</v>
      </c>
      <c r="B1509" s="142" t="str">
        <f>ORÇAMENTO!B354</f>
        <v>ED-49341</v>
      </c>
      <c r="C1509" s="22" t="str">
        <f>ORÇAMENTO!C354</f>
        <v>FIO TELEFÔNICO EXTERNO 2 X 100 - FE</v>
      </c>
      <c r="D1509" s="21" t="str">
        <f>ORÇAMENTO!D354</f>
        <v>M</v>
      </c>
      <c r="E1509" s="175"/>
      <c r="F1509" s="176">
        <f>ORÇAMENTO!E354</f>
        <v>21.2</v>
      </c>
    </row>
    <row r="1510" spans="1:6" ht="15.75">
      <c r="A1510" s="174" t="e">
        <f>IF(ORÇAMENTO!#REF!="","",ORÇAMENTO!#REF!)</f>
        <v>#REF!</v>
      </c>
      <c r="B1510" s="142" t="e">
        <f>ORÇAMENTO!#REF!</f>
        <v>#REF!</v>
      </c>
      <c r="C1510" s="22" t="e">
        <f>ORÇAMENTO!#REF!</f>
        <v>#REF!</v>
      </c>
      <c r="D1510" s="21" t="e">
        <f>ORÇAMENTO!#REF!</f>
        <v>#REF!</v>
      </c>
      <c r="E1510" s="175"/>
      <c r="F1510" s="176" t="e">
        <f>ORÇAMENTO!#REF!</f>
        <v>#REF!</v>
      </c>
    </row>
    <row r="1511" spans="1:6" ht="63">
      <c r="A1511" s="174" t="str">
        <f>IF(ORÇAMENTO!A355="","",ORÇAMENTO!A355)</f>
        <v>16.3</v>
      </c>
      <c r="B1511" s="142" t="str">
        <f>ORÇAMENTO!B355</f>
        <v>ED-15762</v>
      </c>
      <c r="C1511" s="22" t="str">
        <f>ORÇAMENTO!C355</f>
        <v>CONJUNTO DE DUAS (2) TOMADAS DE DADOS (CONECTOR RJ45 CAT.6E), COM PLACA 4"X2" DE DOIS (2) POSTOS, INCLUSIVE FORNECIMENTO, INSTALAÇÃO, SUPORTE, MÓDULO E PLACA</v>
      </c>
      <c r="D1511" s="21" t="str">
        <f>ORÇAMENTO!D355</f>
        <v>UN</v>
      </c>
      <c r="E1511" s="175"/>
      <c r="F1511" s="176">
        <f>ORÇAMENTO!E355</f>
        <v>16</v>
      </c>
    </row>
    <row r="1512" spans="1:6" ht="15.75">
      <c r="A1512" s="174" t="e">
        <f>IF(ORÇAMENTO!#REF!="","",ORÇAMENTO!#REF!)</f>
        <v>#REF!</v>
      </c>
      <c r="B1512" s="142" t="e">
        <f>ORÇAMENTO!#REF!</f>
        <v>#REF!</v>
      </c>
      <c r="C1512" s="22" t="e">
        <f>ORÇAMENTO!#REF!</f>
        <v>#REF!</v>
      </c>
      <c r="D1512" s="21" t="e">
        <f>ORÇAMENTO!#REF!</f>
        <v>#REF!</v>
      </c>
      <c r="E1512" s="175"/>
      <c r="F1512" s="176" t="e">
        <f>ORÇAMENTO!#REF!</f>
        <v>#REF!</v>
      </c>
    </row>
    <row r="1513" spans="1:6" ht="15.75">
      <c r="A1513" s="174" t="e">
        <f>IF(ORÇAMENTO!#REF!="","",ORÇAMENTO!#REF!)</f>
        <v>#REF!</v>
      </c>
      <c r="B1513" s="142" t="e">
        <f>ORÇAMENTO!#REF!</f>
        <v>#REF!</v>
      </c>
      <c r="C1513" s="22" t="e">
        <f>ORÇAMENTO!#REF!</f>
        <v>#REF!</v>
      </c>
      <c r="D1513" s="21" t="e">
        <f>ORÇAMENTO!#REF!</f>
        <v>#REF!</v>
      </c>
      <c r="E1513" s="175"/>
      <c r="F1513" s="176" t="e">
        <f>ORÇAMENTO!#REF!</f>
        <v>#REF!</v>
      </c>
    </row>
    <row r="1514" spans="1:6" ht="47.25">
      <c r="A1514" s="174" t="str">
        <f>IF(ORÇAMENTO!A356="","",ORÇAMENTO!A356)</f>
        <v>16.4</v>
      </c>
      <c r="B1514" s="142" t="str">
        <f>ORÇAMENTO!B356</f>
        <v>ED-15752</v>
      </c>
      <c r="C1514" s="22" t="str">
        <f>ORÇAMENTO!C356</f>
        <v>CONJUNTO DE UMA (1) TOMADA DE DADOS (CONECTOR RJ45 CAT.6E), COM PLACA 4"X2" DE UM (1) POSTO, INCLUSIVE FORNECIMENTO, INSTALAÇÃO, SUPORTE, MÓDULO E PLACA</v>
      </c>
      <c r="D1514" s="21" t="str">
        <f>ORÇAMENTO!D356</f>
        <v>UN</v>
      </c>
      <c r="E1514" s="175"/>
      <c r="F1514" s="176">
        <f>ORÇAMENTO!E356</f>
        <v>18</v>
      </c>
    </row>
    <row r="1515" spans="1:6" ht="47.25">
      <c r="A1515" s="174" t="str">
        <f>IF(ORÇAMENTO!A357="","",ORÇAMENTO!A357)</f>
        <v>16.5</v>
      </c>
      <c r="B1515" s="142" t="str">
        <f>ORÇAMENTO!B357</f>
        <v>ED-15751</v>
      </c>
      <c r="C1515" s="22" t="str">
        <f>ORÇAMENTO!C357</f>
        <v>CONJUNTO DE UMA (1) TOMADA TELEFÔNICA (CONECTOR RJ11), COM PLACA 4"X2" DE UM (1) POSTO, INCLUSIVE FORNECIMENTO, INSTALAÇÃO, SUPORTE, MÓDULO E PLACA</v>
      </c>
      <c r="D1515" s="21" t="str">
        <f>ORÇAMENTO!D357</f>
        <v>UN</v>
      </c>
      <c r="E1515" s="175"/>
      <c r="F1515" s="176">
        <f>ORÇAMENTO!E357</f>
        <v>4</v>
      </c>
    </row>
    <row r="1516" spans="1:6" ht="15.75">
      <c r="A1516" s="174" t="e">
        <f>IF(ORÇAMENTO!#REF!="","",ORÇAMENTO!#REF!)</f>
        <v>#REF!</v>
      </c>
      <c r="B1516" s="142" t="e">
        <f>ORÇAMENTO!#REF!</f>
        <v>#REF!</v>
      </c>
      <c r="C1516" s="22" t="e">
        <f>ORÇAMENTO!#REF!</f>
        <v>#REF!</v>
      </c>
      <c r="D1516" s="21" t="e">
        <f>ORÇAMENTO!#REF!</f>
        <v>#REF!</v>
      </c>
      <c r="E1516" s="175"/>
      <c r="F1516" s="176" t="e">
        <f>ORÇAMENTO!#REF!</f>
        <v>#REF!</v>
      </c>
    </row>
    <row r="1517" spans="1:6" ht="15.75">
      <c r="A1517" s="174" t="e">
        <f>IF(ORÇAMENTO!#REF!="","",ORÇAMENTO!#REF!)</f>
        <v>#REF!</v>
      </c>
      <c r="B1517" s="142" t="e">
        <f>ORÇAMENTO!#REF!</f>
        <v>#REF!</v>
      </c>
      <c r="C1517" s="22" t="e">
        <f>ORÇAMENTO!#REF!</f>
        <v>#REF!</v>
      </c>
      <c r="D1517" s="21" t="e">
        <f>ORÇAMENTO!#REF!</f>
        <v>#REF!</v>
      </c>
      <c r="E1517" s="175"/>
      <c r="F1517" s="176" t="e">
        <f>ORÇAMENTO!#REF!</f>
        <v>#REF!</v>
      </c>
    </row>
    <row r="1518" spans="1:6" ht="15.75">
      <c r="A1518" s="174" t="e">
        <f>IF(ORÇAMENTO!#REF!="","",ORÇAMENTO!#REF!)</f>
        <v>#REF!</v>
      </c>
      <c r="B1518" s="142" t="e">
        <f>ORÇAMENTO!#REF!</f>
        <v>#REF!</v>
      </c>
      <c r="C1518" s="22" t="e">
        <f>ORÇAMENTO!#REF!</f>
        <v>#REF!</v>
      </c>
      <c r="D1518" s="21" t="e">
        <f>ORÇAMENTO!#REF!</f>
        <v>#REF!</v>
      </c>
      <c r="E1518" s="175"/>
      <c r="F1518" s="176" t="e">
        <f>ORÇAMENTO!#REF!</f>
        <v>#REF!</v>
      </c>
    </row>
    <row r="1519" spans="1:6" ht="15.75">
      <c r="A1519" s="174" t="e">
        <f>IF(ORÇAMENTO!#REF!="","",ORÇAMENTO!#REF!)</f>
        <v>#REF!</v>
      </c>
      <c r="B1519" s="142" t="e">
        <f>ORÇAMENTO!#REF!</f>
        <v>#REF!</v>
      </c>
      <c r="C1519" s="22" t="e">
        <f>ORÇAMENTO!#REF!</f>
        <v>#REF!</v>
      </c>
      <c r="D1519" s="21" t="e">
        <f>ORÇAMENTO!#REF!</f>
        <v>#REF!</v>
      </c>
      <c r="E1519" s="175"/>
      <c r="F1519" s="176" t="e">
        <f>ORÇAMENTO!#REF!</f>
        <v>#REF!</v>
      </c>
    </row>
    <row r="1520" spans="1:6" ht="15.75">
      <c r="A1520" s="174" t="e">
        <f>IF(ORÇAMENTO!#REF!="","",ORÇAMENTO!#REF!)</f>
        <v>#REF!</v>
      </c>
      <c r="B1520" s="142" t="e">
        <f>ORÇAMENTO!#REF!</f>
        <v>#REF!</v>
      </c>
      <c r="C1520" s="22" t="e">
        <f>ORÇAMENTO!#REF!</f>
        <v>#REF!</v>
      </c>
      <c r="D1520" s="21" t="e">
        <f>ORÇAMENTO!#REF!</f>
        <v>#REF!</v>
      </c>
      <c r="E1520" s="175"/>
      <c r="F1520" s="176" t="e">
        <f>ORÇAMENTO!#REF!</f>
        <v>#REF!</v>
      </c>
    </row>
    <row r="1521" spans="1:6" ht="15.75">
      <c r="A1521" s="174" t="e">
        <f>IF(ORÇAMENTO!#REF!="","",ORÇAMENTO!#REF!)</f>
        <v>#REF!</v>
      </c>
      <c r="B1521" s="142" t="e">
        <f>ORÇAMENTO!#REF!</f>
        <v>#REF!</v>
      </c>
      <c r="C1521" s="22" t="e">
        <f>ORÇAMENTO!#REF!</f>
        <v>#REF!</v>
      </c>
      <c r="D1521" s="21" t="e">
        <f>ORÇAMENTO!#REF!</f>
        <v>#REF!</v>
      </c>
      <c r="E1521" s="175"/>
      <c r="F1521" s="176" t="e">
        <f>ORÇAMENTO!#REF!</f>
        <v>#REF!</v>
      </c>
    </row>
    <row r="1522" spans="1:6" ht="15.75">
      <c r="A1522" s="174" t="e">
        <f>IF(ORÇAMENTO!#REF!="","",ORÇAMENTO!#REF!)</f>
        <v>#REF!</v>
      </c>
      <c r="B1522" s="142" t="e">
        <f>ORÇAMENTO!#REF!</f>
        <v>#REF!</v>
      </c>
      <c r="C1522" s="22" t="e">
        <f>ORÇAMENTO!#REF!</f>
        <v>#REF!</v>
      </c>
      <c r="D1522" s="21" t="e">
        <f>ORÇAMENTO!#REF!</f>
        <v>#REF!</v>
      </c>
      <c r="E1522" s="175"/>
      <c r="F1522" s="176" t="e">
        <f>ORÇAMENTO!#REF!</f>
        <v>#REF!</v>
      </c>
    </row>
    <row r="1523" spans="1:6" ht="15.75">
      <c r="A1523" s="174" t="e">
        <f>IF(ORÇAMENTO!#REF!="","",ORÇAMENTO!#REF!)</f>
        <v>#REF!</v>
      </c>
      <c r="B1523" s="142" t="e">
        <f>ORÇAMENTO!#REF!</f>
        <v>#REF!</v>
      </c>
      <c r="C1523" s="22" t="e">
        <f>ORÇAMENTO!#REF!</f>
        <v>#REF!</v>
      </c>
      <c r="D1523" s="21" t="e">
        <f>ORÇAMENTO!#REF!</f>
        <v>#REF!</v>
      </c>
      <c r="E1523" s="175"/>
      <c r="F1523" s="176" t="e">
        <f>ORÇAMENTO!#REF!</f>
        <v>#REF!</v>
      </c>
    </row>
    <row r="1524" spans="1:6" ht="15.75">
      <c r="A1524" s="174" t="e">
        <f>IF(ORÇAMENTO!#REF!="","",ORÇAMENTO!#REF!)</f>
        <v>#REF!</v>
      </c>
      <c r="B1524" s="142" t="e">
        <f>ORÇAMENTO!#REF!</f>
        <v>#REF!</v>
      </c>
      <c r="C1524" s="22" t="e">
        <f>ORÇAMENTO!#REF!</f>
        <v>#REF!</v>
      </c>
      <c r="D1524" s="21" t="e">
        <f>ORÇAMENTO!#REF!</f>
        <v>#REF!</v>
      </c>
      <c r="E1524" s="175"/>
      <c r="F1524" s="176" t="e">
        <f>ORÇAMENTO!#REF!</f>
        <v>#REF!</v>
      </c>
    </row>
    <row r="1525" spans="1:6" ht="15.75">
      <c r="A1525" s="174" t="e">
        <f>IF(ORÇAMENTO!#REF!="","",ORÇAMENTO!#REF!)</f>
        <v>#REF!</v>
      </c>
      <c r="B1525" s="142" t="e">
        <f>ORÇAMENTO!#REF!</f>
        <v>#REF!</v>
      </c>
      <c r="C1525" s="22" t="e">
        <f>ORÇAMENTO!#REF!</f>
        <v>#REF!</v>
      </c>
      <c r="D1525" s="21" t="e">
        <f>ORÇAMENTO!#REF!</f>
        <v>#REF!</v>
      </c>
      <c r="E1525" s="175"/>
      <c r="F1525" s="176" t="e">
        <f>ORÇAMENTO!#REF!</f>
        <v>#REF!</v>
      </c>
    </row>
    <row r="1526" spans="1:6" ht="15.75">
      <c r="A1526" s="174" t="e">
        <f>IF(ORÇAMENTO!#REF!="","",ORÇAMENTO!#REF!)</f>
        <v>#REF!</v>
      </c>
      <c r="B1526" s="142" t="e">
        <f>ORÇAMENTO!#REF!</f>
        <v>#REF!</v>
      </c>
      <c r="C1526" s="22" t="e">
        <f>ORÇAMENTO!#REF!</f>
        <v>#REF!</v>
      </c>
      <c r="D1526" s="21" t="e">
        <f>ORÇAMENTO!#REF!</f>
        <v>#REF!</v>
      </c>
      <c r="E1526" s="175"/>
      <c r="F1526" s="176" t="e">
        <f>ORÇAMENTO!#REF!</f>
        <v>#REF!</v>
      </c>
    </row>
    <row r="1527" spans="1:6" ht="31.5">
      <c r="A1527" s="174" t="str">
        <f>IF(ORÇAMENTO!A358="","",ORÇAMENTO!A358)</f>
        <v>16.6</v>
      </c>
      <c r="B1527" s="142" t="str">
        <f>ORÇAMENTO!B358</f>
        <v>ED-48368</v>
      </c>
      <c r="C1527" s="22" t="str">
        <f>ORÇAMENTO!C358</f>
        <v>CERTIFICAÇÃO DE GARANTIA DE TRANSMISSÃO DE CABOS LÓGICOS CAT. 5/6</v>
      </c>
      <c r="D1527" s="21" t="str">
        <f>ORÇAMENTO!D358</f>
        <v>UN</v>
      </c>
      <c r="E1527" s="175"/>
      <c r="F1527" s="176">
        <f>ORÇAMENTO!E358</f>
        <v>50</v>
      </c>
    </row>
    <row r="1528" spans="1:6" ht="31.5">
      <c r="A1528" s="174" t="str">
        <f>IF(ORÇAMENTO!A359="","",ORÇAMENTO!A359)</f>
        <v>16.7</v>
      </c>
      <c r="B1528" s="142" t="str">
        <f>ORÇAMENTO!B359</f>
        <v>ED-48362</v>
      </c>
      <c r="C1528" s="22" t="str">
        <f>ORÇAMENTO!C359</f>
        <v>ANILHA (MARCADOR) PARA IDENTIFICAÇÃO DE CABOS (# 16 MM2) - 500 UN</v>
      </c>
      <c r="D1528" s="21" t="str">
        <f>ORÇAMENTO!D359</f>
        <v>UN</v>
      </c>
      <c r="E1528" s="175"/>
      <c r="F1528" s="176">
        <f>ORÇAMENTO!E359</f>
        <v>1</v>
      </c>
    </row>
    <row r="1529" spans="1:6" ht="15.75">
      <c r="A1529" s="174" t="e">
        <f>IF(ORÇAMENTO!#REF!="","",ORÇAMENTO!#REF!)</f>
        <v>#REF!</v>
      </c>
      <c r="B1529" s="142" t="e">
        <f>ORÇAMENTO!#REF!</f>
        <v>#REF!</v>
      </c>
      <c r="C1529" s="22" t="e">
        <f>ORÇAMENTO!#REF!</f>
        <v>#REF!</v>
      </c>
      <c r="D1529" s="21" t="e">
        <f>ORÇAMENTO!#REF!</f>
        <v>#REF!</v>
      </c>
      <c r="E1529" s="175"/>
      <c r="F1529" s="176" t="e">
        <f>ORÇAMENTO!#REF!</f>
        <v>#REF!</v>
      </c>
    </row>
    <row r="1530" spans="1:6" ht="15.75">
      <c r="A1530" s="174" t="e">
        <f>IF(ORÇAMENTO!#REF!="","",ORÇAMENTO!#REF!)</f>
        <v>#REF!</v>
      </c>
      <c r="B1530" s="142" t="e">
        <f>ORÇAMENTO!#REF!</f>
        <v>#REF!</v>
      </c>
      <c r="C1530" s="22" t="e">
        <f>ORÇAMENTO!#REF!</f>
        <v>#REF!</v>
      </c>
      <c r="D1530" s="21" t="e">
        <f>ORÇAMENTO!#REF!</f>
        <v>#REF!</v>
      </c>
      <c r="E1530" s="175"/>
      <c r="F1530" s="176" t="e">
        <f>ORÇAMENTO!#REF!</f>
        <v>#REF!</v>
      </c>
    </row>
    <row r="1531" spans="1:6" ht="15.75">
      <c r="A1531" s="174" t="e">
        <f>IF(ORÇAMENTO!#REF!="","",ORÇAMENTO!#REF!)</f>
        <v>#REF!</v>
      </c>
      <c r="B1531" s="142" t="e">
        <f>ORÇAMENTO!#REF!</f>
        <v>#REF!</v>
      </c>
      <c r="C1531" s="22" t="e">
        <f>ORÇAMENTO!#REF!</f>
        <v>#REF!</v>
      </c>
      <c r="D1531" s="21" t="e">
        <f>ORÇAMENTO!#REF!</f>
        <v>#REF!</v>
      </c>
      <c r="E1531" s="175"/>
      <c r="F1531" s="176" t="e">
        <f>ORÇAMENTO!#REF!</f>
        <v>#REF!</v>
      </c>
    </row>
    <row r="1532" spans="1:6" ht="15.75">
      <c r="A1532" s="174" t="e">
        <f>IF(ORÇAMENTO!#REF!="","",ORÇAMENTO!#REF!)</f>
        <v>#REF!</v>
      </c>
      <c r="B1532" s="142" t="e">
        <f>ORÇAMENTO!#REF!</f>
        <v>#REF!</v>
      </c>
      <c r="C1532" s="22" t="e">
        <f>ORÇAMENTO!#REF!</f>
        <v>#REF!</v>
      </c>
      <c r="D1532" s="21" t="e">
        <f>ORÇAMENTO!#REF!</f>
        <v>#REF!</v>
      </c>
      <c r="E1532" s="175"/>
      <c r="F1532" s="176" t="e">
        <f>ORÇAMENTO!#REF!</f>
        <v>#REF!</v>
      </c>
    </row>
    <row r="1533" spans="1:6" ht="15.75">
      <c r="A1533" s="174" t="e">
        <f>IF(ORÇAMENTO!#REF!="","",ORÇAMENTO!#REF!)</f>
        <v>#REF!</v>
      </c>
      <c r="B1533" s="142" t="e">
        <f>ORÇAMENTO!#REF!</f>
        <v>#REF!</v>
      </c>
      <c r="C1533" s="22" t="e">
        <f>ORÇAMENTO!#REF!</f>
        <v>#REF!</v>
      </c>
      <c r="D1533" s="21" t="e">
        <f>ORÇAMENTO!#REF!</f>
        <v>#REF!</v>
      </c>
      <c r="E1533" s="175"/>
      <c r="F1533" s="176" t="e">
        <f>ORÇAMENTO!#REF!</f>
        <v>#REF!</v>
      </c>
    </row>
    <row r="1534" spans="1:6" ht="15.75">
      <c r="A1534" s="174" t="e">
        <f>IF(ORÇAMENTO!#REF!="","",ORÇAMENTO!#REF!)</f>
        <v>#REF!</v>
      </c>
      <c r="B1534" s="142" t="e">
        <f>ORÇAMENTO!#REF!</f>
        <v>#REF!</v>
      </c>
      <c r="C1534" s="22" t="e">
        <f>ORÇAMENTO!#REF!</f>
        <v>#REF!</v>
      </c>
      <c r="D1534" s="21" t="e">
        <f>ORÇAMENTO!#REF!</f>
        <v>#REF!</v>
      </c>
      <c r="E1534" s="175"/>
      <c r="F1534" s="176" t="e">
        <f>ORÇAMENTO!#REF!</f>
        <v>#REF!</v>
      </c>
    </row>
    <row r="1535" spans="1:6" ht="15.75">
      <c r="A1535" s="174" t="e">
        <f>IF(ORÇAMENTO!#REF!="","",ORÇAMENTO!#REF!)</f>
        <v>#REF!</v>
      </c>
      <c r="B1535" s="142" t="e">
        <f>ORÇAMENTO!#REF!</f>
        <v>#REF!</v>
      </c>
      <c r="C1535" s="22" t="e">
        <f>ORÇAMENTO!#REF!</f>
        <v>#REF!</v>
      </c>
      <c r="D1535" s="21" t="e">
        <f>ORÇAMENTO!#REF!</f>
        <v>#REF!</v>
      </c>
      <c r="E1535" s="175"/>
      <c r="F1535" s="176" t="e">
        <f>ORÇAMENTO!#REF!</f>
        <v>#REF!</v>
      </c>
    </row>
    <row r="1536" spans="1:6" ht="15.75">
      <c r="A1536" s="174" t="e">
        <f>IF(ORÇAMENTO!#REF!="","",ORÇAMENTO!#REF!)</f>
        <v>#REF!</v>
      </c>
      <c r="B1536" s="142" t="e">
        <f>ORÇAMENTO!#REF!</f>
        <v>#REF!</v>
      </c>
      <c r="C1536" s="22" t="e">
        <f>ORÇAMENTO!#REF!</f>
        <v>#REF!</v>
      </c>
      <c r="D1536" s="21" t="e">
        <f>ORÇAMENTO!#REF!</f>
        <v>#REF!</v>
      </c>
      <c r="E1536" s="175"/>
      <c r="F1536" s="176" t="e">
        <f>ORÇAMENTO!#REF!</f>
        <v>#REF!</v>
      </c>
    </row>
    <row r="1537" spans="1:6" ht="15.75">
      <c r="A1537" s="174" t="e">
        <f>IF(ORÇAMENTO!#REF!="","",ORÇAMENTO!#REF!)</f>
        <v>#REF!</v>
      </c>
      <c r="B1537" s="142" t="e">
        <f>ORÇAMENTO!#REF!</f>
        <v>#REF!</v>
      </c>
      <c r="C1537" s="22" t="e">
        <f>ORÇAMENTO!#REF!</f>
        <v>#REF!</v>
      </c>
      <c r="D1537" s="21" t="e">
        <f>ORÇAMENTO!#REF!</f>
        <v>#REF!</v>
      </c>
      <c r="E1537" s="175"/>
      <c r="F1537" s="176" t="e">
        <f>ORÇAMENTO!#REF!</f>
        <v>#REF!</v>
      </c>
    </row>
    <row r="1538" spans="1:6" ht="15.75">
      <c r="A1538" s="174" t="str">
        <f>IF(ORÇAMENTO!A360="","",ORÇAMENTO!A360)</f>
        <v>16.8</v>
      </c>
      <c r="B1538" s="142" t="str">
        <f>ORÇAMENTO!B360</f>
        <v>ED-48363</v>
      </c>
      <c r="C1538" s="22" t="str">
        <f>ORÇAMENTO!C360</f>
        <v>CABO COAXIAL RG-59-75 OHMS - SISTEMAS DE CFTV</v>
      </c>
      <c r="D1538" s="21" t="str">
        <f>ORÇAMENTO!D360</f>
        <v>M</v>
      </c>
      <c r="E1538" s="175"/>
      <c r="F1538" s="176">
        <f>ORÇAMENTO!E360</f>
        <v>252.5</v>
      </c>
    </row>
    <row r="1539" spans="1:6" ht="15.75">
      <c r="A1539" s="174" t="e">
        <f>IF(ORÇAMENTO!#REF!="","",ORÇAMENTO!#REF!)</f>
        <v>#REF!</v>
      </c>
      <c r="B1539" s="142" t="e">
        <f>ORÇAMENTO!#REF!</f>
        <v>#REF!</v>
      </c>
      <c r="C1539" s="22" t="e">
        <f>ORÇAMENTO!#REF!</f>
        <v>#REF!</v>
      </c>
      <c r="D1539" s="21" t="e">
        <f>ORÇAMENTO!#REF!</f>
        <v>#REF!</v>
      </c>
      <c r="E1539" s="175"/>
      <c r="F1539" s="176" t="e">
        <f>ORÇAMENTO!#REF!</f>
        <v>#REF!</v>
      </c>
    </row>
    <row r="1540" spans="1:6" ht="15.75">
      <c r="A1540" s="174" t="e">
        <f>IF(ORÇAMENTO!#REF!="","",ORÇAMENTO!#REF!)</f>
        <v>#REF!</v>
      </c>
      <c r="B1540" s="142" t="e">
        <f>ORÇAMENTO!#REF!</f>
        <v>#REF!</v>
      </c>
      <c r="C1540" s="22" t="e">
        <f>ORÇAMENTO!#REF!</f>
        <v>#REF!</v>
      </c>
      <c r="D1540" s="21" t="e">
        <f>ORÇAMENTO!#REF!</f>
        <v>#REF!</v>
      </c>
      <c r="E1540" s="175"/>
      <c r="F1540" s="176" t="e">
        <f>ORÇAMENTO!#REF!</f>
        <v>#REF!</v>
      </c>
    </row>
    <row r="1541" spans="1:6" ht="157.5">
      <c r="A1541" s="174" t="str">
        <f>IF(ORÇAMENTO!A361="","",ORÇAMENTO!A361)</f>
        <v>16.9</v>
      </c>
      <c r="B1541" s="142" t="str">
        <f>ORÇAMENTO!B361</f>
        <v>ED-50231</v>
      </c>
      <c r="C1541" s="22" t="str">
        <f>ORÇAMENTO!C361</f>
        <v>PONTO DE EMBUTIR PARA UMA (1) TOMADA TELEFÔNICA (CONECTOR RJ11), COM PLACA 4"X2" DE UM (1) POSTO, COM ELETRODUTO FLEXÍVEL CORRUGADO, ANTI-CHAMA, DN 25MM (3/4"), EMBUTIDO NA ALVENARIA E FIO TELEFÔNICO (FI) EM COBRE ELETROLÍTICO ESTANHADO DE SEÇÃO MACIÇA, ESP. 0,60MM (2X0,60MM), COM DISTÂNCIA DE ATÉ DEZ (10) METROS DO PONTO DE DERIVAÇÃO, INCLUSIVE CAIXA DE LIGAÇÃO, SUPORTE E FIXAÇÃO DO ELETRODUTO COM ENCHIMENTO DO RASGO NA ALVENARIA/CONCRETO COM ARGAMASSA</v>
      </c>
      <c r="D1541" s="21" t="str">
        <f>ORÇAMENTO!D361</f>
        <v>UN</v>
      </c>
      <c r="E1541" s="175"/>
      <c r="F1541" s="176">
        <f>ORÇAMENTO!E361</f>
        <v>12</v>
      </c>
    </row>
    <row r="1542" spans="1:6" ht="5.0999999999999996" customHeight="1">
      <c r="A1542" s="48"/>
      <c r="B1542" s="49"/>
      <c r="C1542" s="50"/>
      <c r="D1542" s="49"/>
      <c r="E1542" s="51"/>
      <c r="F1542" s="52"/>
    </row>
    <row r="1543" spans="1:6" ht="5.0999999999999996" customHeight="1">
      <c r="A1543" s="63"/>
      <c r="B1543" s="64"/>
      <c r="C1543" s="64"/>
      <c r="D1543" s="65"/>
      <c r="E1543" s="69"/>
      <c r="F1543" s="74"/>
    </row>
    <row r="1544" spans="1:6" ht="15.75">
      <c r="A1544" s="168">
        <f>ORÇAMENTO!A364</f>
        <v>17</v>
      </c>
      <c r="B1544" s="169"/>
      <c r="C1544" s="170" t="str">
        <f>ORÇAMENTO!C364</f>
        <v>INSTALAÇÕES DE COMBATE A INCÊNDIO</v>
      </c>
      <c r="D1544" s="171"/>
      <c r="E1544" s="172"/>
      <c r="F1544" s="173"/>
    </row>
    <row r="1545" spans="1:6" ht="15.75">
      <c r="A1545" s="174" t="e">
        <f>IF(ORÇAMENTO!#REF!="","",ORÇAMENTO!#REF!)</f>
        <v>#REF!</v>
      </c>
      <c r="B1545" s="142" t="e">
        <f>ORÇAMENTO!#REF!</f>
        <v>#REF!</v>
      </c>
      <c r="C1545" s="22" t="e">
        <f>ORÇAMENTO!#REF!</f>
        <v>#REF!</v>
      </c>
      <c r="D1545" s="21" t="e">
        <f>ORÇAMENTO!#REF!</f>
        <v>#REF!</v>
      </c>
      <c r="E1545" s="175"/>
      <c r="F1545" s="176" t="e">
        <f>ORÇAMENTO!#REF!</f>
        <v>#REF!</v>
      </c>
    </row>
    <row r="1546" spans="1:6" ht="15.75">
      <c r="A1546" s="174" t="e">
        <f>IF(ORÇAMENTO!#REF!="","",ORÇAMENTO!#REF!)</f>
        <v>#REF!</v>
      </c>
      <c r="B1546" s="142" t="e">
        <f>ORÇAMENTO!#REF!</f>
        <v>#REF!</v>
      </c>
      <c r="C1546" s="22" t="e">
        <f>ORÇAMENTO!#REF!</f>
        <v>#REF!</v>
      </c>
      <c r="D1546" s="21" t="e">
        <f>ORÇAMENTO!#REF!</f>
        <v>#REF!</v>
      </c>
      <c r="E1546" s="175"/>
      <c r="F1546" s="176" t="e">
        <f>ORÇAMENTO!#REF!</f>
        <v>#REF!</v>
      </c>
    </row>
    <row r="1547" spans="1:6" ht="15.75">
      <c r="A1547" s="174" t="e">
        <f>IF(ORÇAMENTO!#REF!="","",ORÇAMENTO!#REF!)</f>
        <v>#REF!</v>
      </c>
      <c r="B1547" s="142" t="e">
        <f>ORÇAMENTO!#REF!</f>
        <v>#REF!</v>
      </c>
      <c r="C1547" s="22" t="e">
        <f>ORÇAMENTO!#REF!</f>
        <v>#REF!</v>
      </c>
      <c r="D1547" s="21" t="e">
        <f>ORÇAMENTO!#REF!</f>
        <v>#REF!</v>
      </c>
      <c r="E1547" s="175"/>
      <c r="F1547" s="176" t="e">
        <f>ORÇAMENTO!#REF!</f>
        <v>#REF!</v>
      </c>
    </row>
    <row r="1548" spans="1:6" ht="15.75">
      <c r="A1548" s="174" t="e">
        <f>IF(ORÇAMENTO!#REF!="","",ORÇAMENTO!#REF!)</f>
        <v>#REF!</v>
      </c>
      <c r="B1548" s="142" t="e">
        <f>ORÇAMENTO!#REF!</f>
        <v>#REF!</v>
      </c>
      <c r="C1548" s="22" t="e">
        <f>ORÇAMENTO!#REF!</f>
        <v>#REF!</v>
      </c>
      <c r="D1548" s="21" t="e">
        <f>ORÇAMENTO!#REF!</f>
        <v>#REF!</v>
      </c>
      <c r="E1548" s="175"/>
      <c r="F1548" s="176" t="e">
        <f>ORÇAMENTO!#REF!</f>
        <v>#REF!</v>
      </c>
    </row>
    <row r="1549" spans="1:6" ht="15.75">
      <c r="A1549" s="174" t="e">
        <f>IF(ORÇAMENTO!#REF!="","",ORÇAMENTO!#REF!)</f>
        <v>#REF!</v>
      </c>
      <c r="B1549" s="142" t="e">
        <f>ORÇAMENTO!#REF!</f>
        <v>#REF!</v>
      </c>
      <c r="C1549" s="22" t="e">
        <f>ORÇAMENTO!#REF!</f>
        <v>#REF!</v>
      </c>
      <c r="D1549" s="21" t="e">
        <f>ORÇAMENTO!#REF!</f>
        <v>#REF!</v>
      </c>
      <c r="E1549" s="175"/>
      <c r="F1549" s="176" t="e">
        <f>ORÇAMENTO!#REF!</f>
        <v>#REF!</v>
      </c>
    </row>
    <row r="1550" spans="1:6" ht="15.75">
      <c r="A1550" s="174" t="e">
        <f>IF(ORÇAMENTO!#REF!="","",ORÇAMENTO!#REF!)</f>
        <v>#REF!</v>
      </c>
      <c r="B1550" s="142" t="e">
        <f>ORÇAMENTO!#REF!</f>
        <v>#REF!</v>
      </c>
      <c r="C1550" s="22" t="e">
        <f>ORÇAMENTO!#REF!</f>
        <v>#REF!</v>
      </c>
      <c r="D1550" s="21" t="e">
        <f>ORÇAMENTO!#REF!</f>
        <v>#REF!</v>
      </c>
      <c r="E1550" s="175"/>
      <c r="F1550" s="176" t="e">
        <f>ORÇAMENTO!#REF!</f>
        <v>#REF!</v>
      </c>
    </row>
    <row r="1551" spans="1:6" ht="15.75">
      <c r="A1551" s="174" t="e">
        <f>IF(ORÇAMENTO!#REF!="","",ORÇAMENTO!#REF!)</f>
        <v>#REF!</v>
      </c>
      <c r="B1551" s="142" t="e">
        <f>ORÇAMENTO!#REF!</f>
        <v>#REF!</v>
      </c>
      <c r="C1551" s="22" t="e">
        <f>ORÇAMENTO!#REF!</f>
        <v>#REF!</v>
      </c>
      <c r="D1551" s="21" t="e">
        <f>ORÇAMENTO!#REF!</f>
        <v>#REF!</v>
      </c>
      <c r="E1551" s="175"/>
      <c r="F1551" s="176" t="e">
        <f>ORÇAMENTO!#REF!</f>
        <v>#REF!</v>
      </c>
    </row>
    <row r="1552" spans="1:6" ht="15.75">
      <c r="A1552" s="174" t="e">
        <f>IF(ORÇAMENTO!#REF!="","",ORÇAMENTO!#REF!)</f>
        <v>#REF!</v>
      </c>
      <c r="B1552" s="142" t="e">
        <f>ORÇAMENTO!#REF!</f>
        <v>#REF!</v>
      </c>
      <c r="C1552" s="22" t="e">
        <f>ORÇAMENTO!#REF!</f>
        <v>#REF!</v>
      </c>
      <c r="D1552" s="21" t="e">
        <f>ORÇAMENTO!#REF!</f>
        <v>#REF!</v>
      </c>
      <c r="E1552" s="175"/>
      <c r="F1552" s="176" t="e">
        <f>ORÇAMENTO!#REF!</f>
        <v>#REF!</v>
      </c>
    </row>
    <row r="1553" spans="1:6" ht="15.75">
      <c r="A1553" s="174" t="e">
        <f>IF(ORÇAMENTO!#REF!="","",ORÇAMENTO!#REF!)</f>
        <v>#REF!</v>
      </c>
      <c r="B1553" s="142" t="e">
        <f>ORÇAMENTO!#REF!</f>
        <v>#REF!</v>
      </c>
      <c r="C1553" s="22" t="e">
        <f>ORÇAMENTO!#REF!</f>
        <v>#REF!</v>
      </c>
      <c r="D1553" s="21" t="e">
        <f>ORÇAMENTO!#REF!</f>
        <v>#REF!</v>
      </c>
      <c r="E1553" s="175"/>
      <c r="F1553" s="176" t="e">
        <f>ORÇAMENTO!#REF!</f>
        <v>#REF!</v>
      </c>
    </row>
    <row r="1554" spans="1:6" ht="15.75">
      <c r="A1554" s="174" t="e">
        <f>IF(ORÇAMENTO!#REF!="","",ORÇAMENTO!#REF!)</f>
        <v>#REF!</v>
      </c>
      <c r="B1554" s="142" t="e">
        <f>ORÇAMENTO!#REF!</f>
        <v>#REF!</v>
      </c>
      <c r="C1554" s="22" t="e">
        <f>ORÇAMENTO!#REF!</f>
        <v>#REF!</v>
      </c>
      <c r="D1554" s="21" t="e">
        <f>ORÇAMENTO!#REF!</f>
        <v>#REF!</v>
      </c>
      <c r="E1554" s="175"/>
      <c r="F1554" s="176" t="e">
        <f>ORÇAMENTO!#REF!</f>
        <v>#REF!</v>
      </c>
    </row>
    <row r="1555" spans="1:6" ht="15.75">
      <c r="A1555" s="174" t="e">
        <f>IF(ORÇAMENTO!#REF!="","",ORÇAMENTO!#REF!)</f>
        <v>#REF!</v>
      </c>
      <c r="B1555" s="142" t="e">
        <f>ORÇAMENTO!#REF!</f>
        <v>#REF!</v>
      </c>
      <c r="C1555" s="22" t="e">
        <f>ORÇAMENTO!#REF!</f>
        <v>#REF!</v>
      </c>
      <c r="D1555" s="21" t="e">
        <f>ORÇAMENTO!#REF!</f>
        <v>#REF!</v>
      </c>
      <c r="E1555" s="175"/>
      <c r="F1555" s="176" t="e">
        <f>ORÇAMENTO!#REF!</f>
        <v>#REF!</v>
      </c>
    </row>
    <row r="1556" spans="1:6" ht="15.75">
      <c r="A1556" s="174" t="e">
        <f>IF(ORÇAMENTO!#REF!="","",ORÇAMENTO!#REF!)</f>
        <v>#REF!</v>
      </c>
      <c r="B1556" s="142" t="e">
        <f>ORÇAMENTO!#REF!</f>
        <v>#REF!</v>
      </c>
      <c r="C1556" s="22" t="e">
        <f>ORÇAMENTO!#REF!</f>
        <v>#REF!</v>
      </c>
      <c r="D1556" s="21" t="e">
        <f>ORÇAMENTO!#REF!</f>
        <v>#REF!</v>
      </c>
      <c r="E1556" s="175"/>
      <c r="F1556" s="176" t="e">
        <f>ORÇAMENTO!#REF!</f>
        <v>#REF!</v>
      </c>
    </row>
    <row r="1557" spans="1:6" ht="15.75">
      <c r="A1557" s="174" t="e">
        <f>IF(ORÇAMENTO!#REF!="","",ORÇAMENTO!#REF!)</f>
        <v>#REF!</v>
      </c>
      <c r="B1557" s="142" t="e">
        <f>ORÇAMENTO!#REF!</f>
        <v>#REF!</v>
      </c>
      <c r="C1557" s="22" t="e">
        <f>ORÇAMENTO!#REF!</f>
        <v>#REF!</v>
      </c>
      <c r="D1557" s="21" t="e">
        <f>ORÇAMENTO!#REF!</f>
        <v>#REF!</v>
      </c>
      <c r="E1557" s="175"/>
      <c r="F1557" s="176" t="e">
        <f>ORÇAMENTO!#REF!</f>
        <v>#REF!</v>
      </c>
    </row>
    <row r="1558" spans="1:6" ht="15.75">
      <c r="A1558" s="174" t="e">
        <f>IF(ORÇAMENTO!#REF!="","",ORÇAMENTO!#REF!)</f>
        <v>#REF!</v>
      </c>
      <c r="B1558" s="142" t="e">
        <f>ORÇAMENTO!#REF!</f>
        <v>#REF!</v>
      </c>
      <c r="C1558" s="22" t="e">
        <f>ORÇAMENTO!#REF!</f>
        <v>#REF!</v>
      </c>
      <c r="D1558" s="21" t="e">
        <f>ORÇAMENTO!#REF!</f>
        <v>#REF!</v>
      </c>
      <c r="E1558" s="175"/>
      <c r="F1558" s="176" t="e">
        <f>ORÇAMENTO!#REF!</f>
        <v>#REF!</v>
      </c>
    </row>
    <row r="1559" spans="1:6" ht="15.75">
      <c r="A1559" s="174" t="e">
        <f>IF(ORÇAMENTO!#REF!="","",ORÇAMENTO!#REF!)</f>
        <v>#REF!</v>
      </c>
      <c r="B1559" s="142" t="e">
        <f>ORÇAMENTO!#REF!</f>
        <v>#REF!</v>
      </c>
      <c r="C1559" s="22" t="e">
        <f>ORÇAMENTO!#REF!</f>
        <v>#REF!</v>
      </c>
      <c r="D1559" s="21" t="e">
        <f>ORÇAMENTO!#REF!</f>
        <v>#REF!</v>
      </c>
      <c r="E1559" s="175"/>
      <c r="F1559" s="176" t="e">
        <f>ORÇAMENTO!#REF!</f>
        <v>#REF!</v>
      </c>
    </row>
    <row r="1560" spans="1:6" ht="31.5">
      <c r="A1560" s="174" t="str">
        <f>IF(ORÇAMENTO!A365="","",ORÇAMENTO!A365)</f>
        <v>17.1</v>
      </c>
      <c r="B1560" s="142" t="str">
        <f>ORÇAMENTO!B365</f>
        <v>ED-50193</v>
      </c>
      <c r="C1560" s="22" t="str">
        <f>ORÇAMENTO!C365</f>
        <v>EXTINTOR DE INCÊNDIO TIPO PÓ QUÍMICO 2-A:20-B:C, CAPACIDADE 6 KG</v>
      </c>
      <c r="D1560" s="21" t="str">
        <f>ORÇAMENTO!D365</f>
        <v>UN</v>
      </c>
      <c r="E1560" s="175"/>
      <c r="F1560" s="176">
        <f>ORÇAMENTO!E365</f>
        <v>5</v>
      </c>
    </row>
    <row r="1561" spans="1:6" ht="31.5">
      <c r="A1561" s="174" t="str">
        <f>IF(ORÇAMENTO!A366="","",ORÇAMENTO!A366)</f>
        <v>17.2</v>
      </c>
      <c r="B1561" s="142">
        <f>ORÇAMENTO!B366</f>
        <v>101909</v>
      </c>
      <c r="C1561" s="22" t="str">
        <f>ORÇAMENTO!C366</f>
        <v>EXTINTOR DE INCENDIO PORTATIL COM CARGA DE PQS DE 6KG, CLASSE BC - FORNECIMENTO E INSTALAÇÃO</v>
      </c>
      <c r="D1561" s="21" t="str">
        <f>ORÇAMENTO!D366</f>
        <v>UN</v>
      </c>
      <c r="E1561" s="175"/>
      <c r="F1561" s="176">
        <f>ORÇAMENTO!E366</f>
        <v>2</v>
      </c>
    </row>
    <row r="1562" spans="1:6" ht="15.75">
      <c r="A1562" s="174" t="e">
        <f>IF(ORÇAMENTO!#REF!="","",ORÇAMENTO!#REF!)</f>
        <v>#REF!</v>
      </c>
      <c r="B1562" s="142" t="e">
        <f>ORÇAMENTO!#REF!</f>
        <v>#REF!</v>
      </c>
      <c r="C1562" s="22" t="e">
        <f>ORÇAMENTO!#REF!</f>
        <v>#REF!</v>
      </c>
      <c r="D1562" s="21" t="e">
        <f>ORÇAMENTO!#REF!</f>
        <v>#REF!</v>
      </c>
      <c r="E1562" s="175"/>
      <c r="F1562" s="176" t="e">
        <f>ORÇAMENTO!#REF!</f>
        <v>#REF!</v>
      </c>
    </row>
    <row r="1563" spans="1:6" ht="15.75">
      <c r="A1563" s="174" t="e">
        <f>IF(ORÇAMENTO!#REF!="","",ORÇAMENTO!#REF!)</f>
        <v>#REF!</v>
      </c>
      <c r="B1563" s="142" t="e">
        <f>ORÇAMENTO!#REF!</f>
        <v>#REF!</v>
      </c>
      <c r="C1563" s="22" t="e">
        <f>ORÇAMENTO!#REF!</f>
        <v>#REF!</v>
      </c>
      <c r="D1563" s="21" t="e">
        <f>ORÇAMENTO!#REF!</f>
        <v>#REF!</v>
      </c>
      <c r="E1563" s="175"/>
      <c r="F1563" s="176" t="e">
        <f>ORÇAMENTO!#REF!</f>
        <v>#REF!</v>
      </c>
    </row>
    <row r="1564" spans="1:6" ht="15.75">
      <c r="A1564" s="174" t="e">
        <f>IF(ORÇAMENTO!#REF!="","",ORÇAMENTO!#REF!)</f>
        <v>#REF!</v>
      </c>
      <c r="B1564" s="142" t="e">
        <f>ORÇAMENTO!#REF!</f>
        <v>#REF!</v>
      </c>
      <c r="C1564" s="22" t="e">
        <f>ORÇAMENTO!#REF!</f>
        <v>#REF!</v>
      </c>
      <c r="D1564" s="21" t="e">
        <f>ORÇAMENTO!#REF!</f>
        <v>#REF!</v>
      </c>
      <c r="E1564" s="175"/>
      <c r="F1564" s="176" t="e">
        <f>ORÇAMENTO!#REF!</f>
        <v>#REF!</v>
      </c>
    </row>
    <row r="1565" spans="1:6" ht="31.5">
      <c r="A1565" s="174" t="str">
        <f>IF(ORÇAMENTO!A367="","",ORÇAMENTO!A367)</f>
        <v>17.3</v>
      </c>
      <c r="B1565" s="142" t="str">
        <f>ORÇAMENTO!B367</f>
        <v>ED-50196</v>
      </c>
      <c r="C1565" s="22" t="str">
        <f>ORÇAMENTO!C367</f>
        <v>LUMINÁRIA DE EMERGÊNCIA AUTÔNOMA IE-16 COM LÂMPADA DE 8 W</v>
      </c>
      <c r="D1565" s="21" t="str">
        <f>ORÇAMENTO!D367</f>
        <v>UN</v>
      </c>
      <c r="E1565" s="175"/>
      <c r="F1565" s="176">
        <f>ORÇAMENTO!E367</f>
        <v>19</v>
      </c>
    </row>
    <row r="1566" spans="1:6" ht="31.5">
      <c r="A1566" s="174" t="str">
        <f>IF(ORÇAMENTO!A368="","",ORÇAMENTO!A368)</f>
        <v>17.4</v>
      </c>
      <c r="B1566" s="142" t="str">
        <f>ORÇAMENTO!B368</f>
        <v>ED-50206</v>
      </c>
      <c r="C1566" s="22" t="str">
        <f>ORÇAMENTO!C368</f>
        <v>PLACA FOTOLUMINESCENTE "A2" - TRIÂNGULO 300 MM (RISCO INCÊNDIO)</v>
      </c>
      <c r="D1566" s="21" t="str">
        <f>ORÇAMENTO!D368</f>
        <v>UN</v>
      </c>
      <c r="E1566" s="175"/>
      <c r="F1566" s="176">
        <f>ORÇAMENTO!E368</f>
        <v>1</v>
      </c>
    </row>
    <row r="1567" spans="1:6" ht="15.75">
      <c r="A1567" s="174" t="str">
        <f>IF(ORÇAMENTO!A369="","",ORÇAMENTO!A369)</f>
        <v>17.5</v>
      </c>
      <c r="B1567" s="142" t="str">
        <f>ORÇAMENTO!B369</f>
        <v>ED-50199</v>
      </c>
      <c r="C1567" s="22" t="str">
        <f>ORÇAMENTO!C369</f>
        <v>PLACA FOTOLUMINESCENTE "E5" - 300 X 300 MM</v>
      </c>
      <c r="D1567" s="21" t="str">
        <f>ORÇAMENTO!D369</f>
        <v>UN</v>
      </c>
      <c r="E1567" s="175"/>
      <c r="F1567" s="176">
        <f>ORÇAMENTO!E369</f>
        <v>7</v>
      </c>
    </row>
    <row r="1568" spans="1:6" ht="15.75">
      <c r="A1568" s="174" t="e">
        <f>IF(ORÇAMENTO!#REF!="","",ORÇAMENTO!#REF!)</f>
        <v>#REF!</v>
      </c>
      <c r="B1568" s="142" t="e">
        <f>ORÇAMENTO!#REF!</f>
        <v>#REF!</v>
      </c>
      <c r="C1568" s="22" t="e">
        <f>ORÇAMENTO!#REF!</f>
        <v>#REF!</v>
      </c>
      <c r="D1568" s="21" t="e">
        <f>ORÇAMENTO!#REF!</f>
        <v>#REF!</v>
      </c>
      <c r="E1568" s="175"/>
      <c r="F1568" s="176" t="e">
        <f>ORÇAMENTO!#REF!</f>
        <v>#REF!</v>
      </c>
    </row>
    <row r="1569" spans="1:6" ht="31.5">
      <c r="A1569" s="174" t="str">
        <f>IF(ORÇAMENTO!A370="","",ORÇAMENTO!A370)</f>
        <v>17.6</v>
      </c>
      <c r="B1569" s="142" t="str">
        <f>ORÇAMENTO!B370</f>
        <v>ED-50207</v>
      </c>
      <c r="C1569" s="22" t="str">
        <f>ORÇAMENTO!C370</f>
        <v>PLACA FOTOLUMINESCENTE "P2" - D = 300 MM (PROIBIDO PRODUZIR CHAMA)</v>
      </c>
      <c r="D1569" s="21" t="str">
        <f>ORÇAMENTO!D370</f>
        <v>UN</v>
      </c>
      <c r="E1569" s="175"/>
      <c r="F1569" s="176">
        <f>ORÇAMENTO!E370</f>
        <v>1</v>
      </c>
    </row>
    <row r="1570" spans="1:6" ht="31.5">
      <c r="A1570" s="174" t="str">
        <f>IF(ORÇAMENTO!A371="","",ORÇAMENTO!A371)</f>
        <v>17.7</v>
      </c>
      <c r="B1570" s="142" t="str">
        <f>ORÇAMENTO!B371</f>
        <v>ED-50201</v>
      </c>
      <c r="C1570" s="22" t="str">
        <f>ORÇAMENTO!C371</f>
        <v>PLACA FOTOLUMINESCENTE "S1" OU "S2"- 380 X 190 MM (SAÍDA - DIREITA)</v>
      </c>
      <c r="D1570" s="21" t="str">
        <f>ORÇAMENTO!D371</f>
        <v>UN</v>
      </c>
      <c r="E1570" s="175"/>
      <c r="F1570" s="176">
        <f>ORÇAMENTO!E371</f>
        <v>3</v>
      </c>
    </row>
    <row r="1571" spans="1:6" ht="31.5">
      <c r="A1571" s="174" t="str">
        <f>IF(ORÇAMENTO!A372="","",ORÇAMENTO!A372)</f>
        <v>17.8</v>
      </c>
      <c r="B1571" s="142" t="str">
        <f>ORÇAMENTO!B372</f>
        <v>ED-50202</v>
      </c>
      <c r="C1571" s="22" t="str">
        <f>ORÇAMENTO!C372</f>
        <v>PLACA FOTOLUMINESCENTE "S1" OU "S2"- 380 X 190 MM (SAÍDA - ESQUERDA)</v>
      </c>
      <c r="D1571" s="21" t="str">
        <f>ORÇAMENTO!D372</f>
        <v>UN</v>
      </c>
      <c r="E1571" s="175"/>
      <c r="F1571" s="176">
        <f>ORÇAMENTO!E372</f>
        <v>3</v>
      </c>
    </row>
    <row r="1572" spans="1:6" ht="15.75">
      <c r="A1572" s="174" t="e">
        <f>IF(ORÇAMENTO!#REF!="","",ORÇAMENTO!#REF!)</f>
        <v>#REF!</v>
      </c>
      <c r="B1572" s="142" t="e">
        <f>ORÇAMENTO!#REF!</f>
        <v>#REF!</v>
      </c>
      <c r="C1572" s="22" t="e">
        <f>ORÇAMENTO!#REF!</f>
        <v>#REF!</v>
      </c>
      <c r="D1572" s="21" t="e">
        <f>ORÇAMENTO!#REF!</f>
        <v>#REF!</v>
      </c>
      <c r="E1572" s="175"/>
      <c r="F1572" s="176" t="e">
        <f>ORÇAMENTO!#REF!</f>
        <v>#REF!</v>
      </c>
    </row>
    <row r="1573" spans="1:6" ht="15.75">
      <c r="A1573" s="174" t="str">
        <f>IF(ORÇAMENTO!A373="","",ORÇAMENTO!A373)</f>
        <v>17.9</v>
      </c>
      <c r="B1573" s="142" t="str">
        <f>ORÇAMENTO!B373</f>
        <v>ED-50205</v>
      </c>
      <c r="C1573" s="22" t="str">
        <f>ORÇAMENTO!C373</f>
        <v>PLACA FOTOLUMINESCENTE "S12" - 380 X 190 MM (SAÍDA)</v>
      </c>
      <c r="D1573" s="21" t="str">
        <f>ORÇAMENTO!D373</f>
        <v>UN</v>
      </c>
      <c r="E1573" s="175"/>
      <c r="F1573" s="176">
        <f>ORÇAMENTO!E373</f>
        <v>5</v>
      </c>
    </row>
    <row r="1574" spans="1:6" ht="15.75">
      <c r="A1574" s="174" t="e">
        <f>IF(ORÇAMENTO!#REF!="","",ORÇAMENTO!#REF!)</f>
        <v>#REF!</v>
      </c>
      <c r="B1574" s="142" t="e">
        <f>ORÇAMENTO!#REF!</f>
        <v>#REF!</v>
      </c>
      <c r="C1574" s="22" t="e">
        <f>ORÇAMENTO!#REF!</f>
        <v>#REF!</v>
      </c>
      <c r="D1574" s="21" t="e">
        <f>ORÇAMENTO!#REF!</f>
        <v>#REF!</v>
      </c>
      <c r="E1574" s="175"/>
      <c r="F1574" s="176" t="e">
        <f>ORÇAMENTO!#REF!</f>
        <v>#REF!</v>
      </c>
    </row>
    <row r="1575" spans="1:6" ht="15.75">
      <c r="A1575" s="174" t="e">
        <f>IF(ORÇAMENTO!#REF!="","",ORÇAMENTO!#REF!)</f>
        <v>#REF!</v>
      </c>
      <c r="B1575" s="142" t="e">
        <f>ORÇAMENTO!#REF!</f>
        <v>#REF!</v>
      </c>
      <c r="C1575" s="22" t="e">
        <f>ORÇAMENTO!#REF!</f>
        <v>#REF!</v>
      </c>
      <c r="D1575" s="21" t="e">
        <f>ORÇAMENTO!#REF!</f>
        <v>#REF!</v>
      </c>
      <c r="E1575" s="175"/>
      <c r="F1575" s="176" t="e">
        <f>ORÇAMENTO!#REF!</f>
        <v>#REF!</v>
      </c>
    </row>
    <row r="1576" spans="1:6" ht="15.75">
      <c r="A1576" s="174" t="e">
        <f>IF(ORÇAMENTO!#REF!="","",ORÇAMENTO!#REF!)</f>
        <v>#REF!</v>
      </c>
      <c r="B1576" s="142" t="e">
        <f>ORÇAMENTO!#REF!</f>
        <v>#REF!</v>
      </c>
      <c r="C1576" s="22" t="e">
        <f>ORÇAMENTO!#REF!</f>
        <v>#REF!</v>
      </c>
      <c r="D1576" s="21" t="e">
        <f>ORÇAMENTO!#REF!</f>
        <v>#REF!</v>
      </c>
      <c r="E1576" s="175"/>
      <c r="F1576" s="176" t="e">
        <f>ORÇAMENTO!#REF!</f>
        <v>#REF!</v>
      </c>
    </row>
    <row r="1577" spans="1:6" ht="15.75">
      <c r="A1577" s="174" t="e">
        <f>IF(ORÇAMENTO!#REF!="","",ORÇAMENTO!#REF!)</f>
        <v>#REF!</v>
      </c>
      <c r="B1577" s="142" t="e">
        <f>ORÇAMENTO!#REF!</f>
        <v>#REF!</v>
      </c>
      <c r="C1577" s="22" t="e">
        <f>ORÇAMENTO!#REF!</f>
        <v>#REF!</v>
      </c>
      <c r="D1577" s="21" t="e">
        <f>ORÇAMENTO!#REF!</f>
        <v>#REF!</v>
      </c>
      <c r="E1577" s="175"/>
      <c r="F1577" s="176" t="e">
        <f>ORÇAMENTO!#REF!</f>
        <v>#REF!</v>
      </c>
    </row>
    <row r="1578" spans="1:6" ht="15.75">
      <c r="A1578" s="174" t="e">
        <f>IF(ORÇAMENTO!#REF!="","",ORÇAMENTO!#REF!)</f>
        <v>#REF!</v>
      </c>
      <c r="B1578" s="142" t="e">
        <f>ORÇAMENTO!#REF!</f>
        <v>#REF!</v>
      </c>
      <c r="C1578" s="22" t="e">
        <f>ORÇAMENTO!#REF!</f>
        <v>#REF!</v>
      </c>
      <c r="D1578" s="21" t="e">
        <f>ORÇAMENTO!#REF!</f>
        <v>#REF!</v>
      </c>
      <c r="E1578" s="175"/>
      <c r="F1578" s="176" t="e">
        <f>ORÇAMENTO!#REF!</f>
        <v>#REF!</v>
      </c>
    </row>
    <row r="1579" spans="1:6" ht="15.75">
      <c r="A1579" s="174" t="e">
        <f>IF(ORÇAMENTO!#REF!="","",ORÇAMENTO!#REF!)</f>
        <v>#REF!</v>
      </c>
      <c r="B1579" s="142" t="e">
        <f>ORÇAMENTO!#REF!</f>
        <v>#REF!</v>
      </c>
      <c r="C1579" s="22" t="e">
        <f>ORÇAMENTO!#REF!</f>
        <v>#REF!</v>
      </c>
      <c r="D1579" s="21" t="e">
        <f>ORÇAMENTO!#REF!</f>
        <v>#REF!</v>
      </c>
      <c r="E1579" s="175"/>
      <c r="F1579" s="176" t="e">
        <f>ORÇAMENTO!#REF!</f>
        <v>#REF!</v>
      </c>
    </row>
    <row r="1580" spans="1:6" ht="15.75">
      <c r="A1580" s="174" t="e">
        <f>IF(ORÇAMENTO!#REF!="","",ORÇAMENTO!#REF!)</f>
        <v>#REF!</v>
      </c>
      <c r="B1580" s="142" t="e">
        <f>ORÇAMENTO!#REF!</f>
        <v>#REF!</v>
      </c>
      <c r="C1580" s="22" t="e">
        <f>ORÇAMENTO!#REF!</f>
        <v>#REF!</v>
      </c>
      <c r="D1580" s="21" t="e">
        <f>ORÇAMENTO!#REF!</f>
        <v>#REF!</v>
      </c>
      <c r="E1580" s="175"/>
      <c r="F1580" s="176" t="e">
        <f>ORÇAMENTO!#REF!</f>
        <v>#REF!</v>
      </c>
    </row>
    <row r="1581" spans="1:6" ht="15.75">
      <c r="A1581" s="174" t="e">
        <f>IF(ORÇAMENTO!#REF!="","",ORÇAMENTO!#REF!)</f>
        <v>#REF!</v>
      </c>
      <c r="B1581" s="142" t="e">
        <f>ORÇAMENTO!#REF!</f>
        <v>#REF!</v>
      </c>
      <c r="C1581" s="22" t="e">
        <f>ORÇAMENTO!#REF!</f>
        <v>#REF!</v>
      </c>
      <c r="D1581" s="21" t="e">
        <f>ORÇAMENTO!#REF!</f>
        <v>#REF!</v>
      </c>
      <c r="E1581" s="175"/>
      <c r="F1581" s="176" t="e">
        <f>ORÇAMENTO!#REF!</f>
        <v>#REF!</v>
      </c>
    </row>
    <row r="1582" spans="1:6" ht="15.75">
      <c r="A1582" s="174" t="e">
        <f>IF(ORÇAMENTO!#REF!="","",ORÇAMENTO!#REF!)</f>
        <v>#REF!</v>
      </c>
      <c r="B1582" s="142" t="e">
        <f>ORÇAMENTO!#REF!</f>
        <v>#REF!</v>
      </c>
      <c r="C1582" s="22" t="e">
        <f>ORÇAMENTO!#REF!</f>
        <v>#REF!</v>
      </c>
      <c r="D1582" s="21" t="e">
        <f>ORÇAMENTO!#REF!</f>
        <v>#REF!</v>
      </c>
      <c r="E1582" s="175"/>
      <c r="F1582" s="176" t="e">
        <f>ORÇAMENTO!#REF!</f>
        <v>#REF!</v>
      </c>
    </row>
    <row r="1583" spans="1:6" ht="5.0999999999999996" customHeight="1">
      <c r="A1583" s="91"/>
      <c r="B1583" s="92"/>
      <c r="C1583" s="92"/>
      <c r="D1583" s="93"/>
      <c r="E1583" s="54"/>
      <c r="F1583" s="57"/>
    </row>
    <row r="1584" spans="1:6" ht="5.0999999999999996" customHeight="1">
      <c r="A1584" s="63"/>
      <c r="B1584" s="64"/>
      <c r="C1584" s="64"/>
      <c r="D1584" s="65"/>
      <c r="E1584" s="69"/>
      <c r="F1584" s="74"/>
    </row>
    <row r="1585" spans="1:6" ht="15.75">
      <c r="A1585" s="168">
        <f>ORÇAMENTO!A376</f>
        <v>18</v>
      </c>
      <c r="B1585" s="169"/>
      <c r="C1585" s="170" t="str">
        <f>ORÇAMENTO!C376</f>
        <v>INSTALAÇÕES DE AR CONDICIONADO</v>
      </c>
      <c r="D1585" s="171"/>
      <c r="E1585" s="172"/>
      <c r="F1585" s="173"/>
    </row>
    <row r="1586" spans="1:6" ht="15.75">
      <c r="A1586" s="174" t="e">
        <f>IF(ORÇAMENTO!#REF!="","",ORÇAMENTO!#REF!)</f>
        <v>#REF!</v>
      </c>
      <c r="B1586" s="142" t="e">
        <f>ORÇAMENTO!#REF!</f>
        <v>#REF!</v>
      </c>
      <c r="C1586" s="22" t="e">
        <f>ORÇAMENTO!#REF!</f>
        <v>#REF!</v>
      </c>
      <c r="D1586" s="21" t="e">
        <f>ORÇAMENTO!#REF!</f>
        <v>#REF!</v>
      </c>
      <c r="E1586" s="175"/>
      <c r="F1586" s="176" t="e">
        <f>ORÇAMENTO!#REF!</f>
        <v>#REF!</v>
      </c>
    </row>
    <row r="1587" spans="1:6" ht="63">
      <c r="A1587" s="174" t="str">
        <f>IF(ORÇAMENTO!A377="","",ORÇAMENTO!A377)</f>
        <v>18.1</v>
      </c>
      <c r="B1587" s="142" t="str">
        <f>ORÇAMENTO!B377</f>
        <v>SINAPI 97328</v>
      </c>
      <c r="C1587" s="22" t="str">
        <f>ORÇAMENTO!C377</f>
        <v>TUBO EM COBRE FLEXÍVEL, DN 3/8", COM ISOLAMENTO, INSTALADO EM RAMAL DE ALIMENTAÇÃO DE AR CONDICIONADO COM CONDENSADORA INDIVIDUAL  FORNECIMENTO E INSTALAÇÃO. AF_12/2015</v>
      </c>
      <c r="D1587" s="21" t="str">
        <f>ORÇAMENTO!D377</f>
        <v>M</v>
      </c>
      <c r="E1587" s="175"/>
      <c r="F1587" s="176">
        <f>ORÇAMENTO!E377</f>
        <v>30</v>
      </c>
    </row>
    <row r="1588" spans="1:6" ht="63">
      <c r="A1588" s="174" t="str">
        <f>IF(ORÇAMENTO!A378="","",ORÇAMENTO!A378)</f>
        <v>18.2</v>
      </c>
      <c r="B1588" s="142" t="str">
        <f>ORÇAMENTO!B378</f>
        <v>SINAPI 97329</v>
      </c>
      <c r="C1588" s="22" t="str">
        <f>ORÇAMENTO!C378</f>
        <v>TUBO EM COBRE FLEXÍVEL, DN 1/2", COM ISOLAMENTO, INSTALADO EM RAMAL DE ALIMENTAÇÃO DE AR CONDICIONADO COM CONDENSADORA INDIVIDUAL  FORNECIMENTO E INSTALAÇÃO. AF_12/2015</v>
      </c>
      <c r="D1588" s="21" t="str">
        <f>ORÇAMENTO!D378</f>
        <v>M</v>
      </c>
      <c r="E1588" s="175"/>
      <c r="F1588" s="176">
        <f>ORÇAMENTO!E378</f>
        <v>30</v>
      </c>
    </row>
    <row r="1589" spans="1:6" ht="15.75">
      <c r="A1589" s="174" t="e">
        <f>IF(ORÇAMENTO!#REF!="","",ORÇAMENTO!#REF!)</f>
        <v>#REF!</v>
      </c>
      <c r="B1589" s="142" t="e">
        <f>ORÇAMENTO!#REF!</f>
        <v>#REF!</v>
      </c>
      <c r="C1589" s="22" t="e">
        <f>ORÇAMENTO!#REF!</f>
        <v>#REF!</v>
      </c>
      <c r="D1589" s="21" t="e">
        <f>ORÇAMENTO!#REF!</f>
        <v>#REF!</v>
      </c>
      <c r="E1589" s="175"/>
      <c r="F1589" s="176" t="e">
        <f>ORÇAMENTO!#REF!</f>
        <v>#REF!</v>
      </c>
    </row>
    <row r="1590" spans="1:6" ht="47.25">
      <c r="A1590" s="174" t="str">
        <f>IF(ORÇAMENTO!A379="","",ORÇAMENTO!A379)</f>
        <v>18.3</v>
      </c>
      <c r="B1590" s="142" t="str">
        <f>ORÇAMENTO!B379</f>
        <v>SINAPI 89865</v>
      </c>
      <c r="C1590" s="22" t="str">
        <f>ORÇAMENTO!C379</f>
        <v>TUBO, PVC, SOLDÁVEL, DN 25MM, INSTALADO EM DRENO DE AR-CONDICIONADO - FORNECIMENTO E INSTALAÇÃO. AF_12/2014</v>
      </c>
      <c r="D1590" s="21" t="str">
        <f>ORÇAMENTO!D379</f>
        <v>M</v>
      </c>
      <c r="E1590" s="175"/>
      <c r="F1590" s="176">
        <f>ORÇAMENTO!E379</f>
        <v>20</v>
      </c>
    </row>
    <row r="1591" spans="1:6" ht="47.25">
      <c r="A1591" s="174" t="str">
        <f>IF(ORÇAMENTO!A380="","",ORÇAMENTO!A380)</f>
        <v>18.4</v>
      </c>
      <c r="B1591" s="142" t="str">
        <f>ORÇAMENTO!B380</f>
        <v>SINAPI 89866</v>
      </c>
      <c r="C1591" s="22" t="str">
        <f>ORÇAMENTO!C380</f>
        <v>JOELHO 90 GRAUS, PVC, SOLDÁVEL, DN 25MM, INSTALADO EM DRENO DE AR-CONDICIONADO - FORNECIMENTO E INSTALAÇÃO. AF_12/2014</v>
      </c>
      <c r="D1591" s="21" t="str">
        <f>ORÇAMENTO!D380</f>
        <v>UN</v>
      </c>
      <c r="E1591" s="175"/>
      <c r="F1591" s="176">
        <f>ORÇAMENTO!E380</f>
        <v>2</v>
      </c>
    </row>
    <row r="1592" spans="1:6" ht="15.75">
      <c r="A1592" s="174" t="e">
        <f>IF(ORÇAMENTO!#REF!="","",ORÇAMENTO!#REF!)</f>
        <v>#REF!</v>
      </c>
      <c r="B1592" s="142" t="e">
        <f>ORÇAMENTO!#REF!</f>
        <v>#REF!</v>
      </c>
      <c r="C1592" s="22" t="e">
        <f>ORÇAMENTO!#REF!</f>
        <v>#REF!</v>
      </c>
      <c r="D1592" s="21" t="e">
        <f>ORÇAMENTO!#REF!</f>
        <v>#REF!</v>
      </c>
      <c r="E1592" s="175"/>
      <c r="F1592" s="176" t="e">
        <f>ORÇAMENTO!#REF!</f>
        <v>#REF!</v>
      </c>
    </row>
    <row r="1593" spans="1:6" ht="15.75">
      <c r="A1593" s="174" t="e">
        <f>IF(ORÇAMENTO!#REF!="","",ORÇAMENTO!#REF!)</f>
        <v>#REF!</v>
      </c>
      <c r="B1593" s="142" t="e">
        <f>ORÇAMENTO!#REF!</f>
        <v>#REF!</v>
      </c>
      <c r="C1593" s="22" t="e">
        <f>ORÇAMENTO!#REF!</f>
        <v>#REF!</v>
      </c>
      <c r="D1593" s="21" t="e">
        <f>ORÇAMENTO!#REF!</f>
        <v>#REF!</v>
      </c>
      <c r="E1593" s="175"/>
      <c r="F1593" s="176" t="e">
        <f>ORÇAMENTO!#REF!</f>
        <v>#REF!</v>
      </c>
    </row>
    <row r="1594" spans="1:6" ht="15.75">
      <c r="A1594" s="174" t="e">
        <f>IF(ORÇAMENTO!#REF!="","",ORÇAMENTO!#REF!)</f>
        <v>#REF!</v>
      </c>
      <c r="B1594" s="142" t="e">
        <f>ORÇAMENTO!#REF!</f>
        <v>#REF!</v>
      </c>
      <c r="C1594" s="22" t="e">
        <f>ORÇAMENTO!#REF!</f>
        <v>#REF!</v>
      </c>
      <c r="D1594" s="21" t="e">
        <f>ORÇAMENTO!#REF!</f>
        <v>#REF!</v>
      </c>
      <c r="E1594" s="175"/>
      <c r="F1594" s="176" t="e">
        <f>ORÇAMENTO!#REF!</f>
        <v>#REF!</v>
      </c>
    </row>
    <row r="1595" spans="1:6" ht="5.0999999999999996" customHeight="1">
      <c r="A1595" s="48"/>
      <c r="B1595" s="49"/>
      <c r="C1595" s="50"/>
      <c r="D1595" s="49"/>
      <c r="E1595" s="51"/>
      <c r="F1595" s="52"/>
    </row>
    <row r="1596" spans="1:6" ht="5.0999999999999996" customHeight="1">
      <c r="A1596" s="63"/>
      <c r="B1596" s="64"/>
      <c r="C1596" s="64"/>
      <c r="D1596" s="65"/>
      <c r="E1596" s="69"/>
      <c r="F1596" s="74"/>
    </row>
    <row r="1597" spans="1:6" ht="15.75">
      <c r="A1597" s="168">
        <f>ORÇAMENTO!A383</f>
        <v>19</v>
      </c>
      <c r="B1597" s="169"/>
      <c r="C1597" s="170" t="str">
        <f>ORÇAMENTO!C383</f>
        <v>INSTALAÇÕES DE GASES</v>
      </c>
      <c r="D1597" s="171"/>
      <c r="E1597" s="172"/>
      <c r="F1597" s="173"/>
    </row>
    <row r="1598" spans="1:6" ht="15.75">
      <c r="A1598" s="174" t="str">
        <f>IF(ORÇAMENTO!A384="","",ORÇAMENTO!A384)</f>
        <v>19.1</v>
      </c>
      <c r="B1598" s="142" t="str">
        <f>ORÇAMENTO!B384</f>
        <v>ED-49832</v>
      </c>
      <c r="C1598" s="22" t="str">
        <f>ORÇAMENTO!C384</f>
        <v>TUBO AÇO PRETO SCH-40, D = 1/2" SEM COSTURA</v>
      </c>
      <c r="D1598" s="21" t="str">
        <f>ORÇAMENTO!D384</f>
        <v>M</v>
      </c>
      <c r="E1598" s="175"/>
      <c r="F1598" s="176">
        <f>ORÇAMENTO!E384</f>
        <v>12</v>
      </c>
    </row>
    <row r="1599" spans="1:6" ht="15.75">
      <c r="A1599" s="174" t="e">
        <f>IF(ORÇAMENTO!#REF!="","",ORÇAMENTO!#REF!)</f>
        <v>#REF!</v>
      </c>
      <c r="B1599" s="142" t="e">
        <f>ORÇAMENTO!#REF!</f>
        <v>#REF!</v>
      </c>
      <c r="C1599" s="22" t="e">
        <f>ORÇAMENTO!#REF!</f>
        <v>#REF!</v>
      </c>
      <c r="D1599" s="21" t="e">
        <f>ORÇAMENTO!#REF!</f>
        <v>#REF!</v>
      </c>
      <c r="E1599" s="175"/>
      <c r="F1599" s="176" t="e">
        <f>ORÇAMENTO!#REF!</f>
        <v>#REF!</v>
      </c>
    </row>
    <row r="1600" spans="1:6" ht="15.75">
      <c r="A1600" s="174" t="e">
        <f>IF(ORÇAMENTO!#REF!="","",ORÇAMENTO!#REF!)</f>
        <v>#REF!</v>
      </c>
      <c r="B1600" s="142" t="e">
        <f>ORÇAMENTO!#REF!</f>
        <v>#REF!</v>
      </c>
      <c r="C1600" s="22" t="e">
        <f>ORÇAMENTO!#REF!</f>
        <v>#REF!</v>
      </c>
      <c r="D1600" s="21" t="e">
        <f>ORÇAMENTO!#REF!</f>
        <v>#REF!</v>
      </c>
      <c r="E1600" s="175"/>
      <c r="F1600" s="176" t="e">
        <f>ORÇAMENTO!#REF!</f>
        <v>#REF!</v>
      </c>
    </row>
    <row r="1601" spans="1:6" ht="15.75">
      <c r="A1601" s="174" t="e">
        <f>IF(ORÇAMENTO!#REF!="","",ORÇAMENTO!#REF!)</f>
        <v>#REF!</v>
      </c>
      <c r="B1601" s="142" t="e">
        <f>ORÇAMENTO!#REF!</f>
        <v>#REF!</v>
      </c>
      <c r="C1601" s="22" t="e">
        <f>ORÇAMENTO!#REF!</f>
        <v>#REF!</v>
      </c>
      <c r="D1601" s="21" t="e">
        <f>ORÇAMENTO!#REF!</f>
        <v>#REF!</v>
      </c>
      <c r="E1601" s="175"/>
      <c r="F1601" s="176" t="e">
        <f>ORÇAMENTO!#REF!</f>
        <v>#REF!</v>
      </c>
    </row>
    <row r="1602" spans="1:6" ht="15.75">
      <c r="A1602" s="174" t="str">
        <f>IF(ORÇAMENTO!A385="","",ORÇAMENTO!A385)</f>
        <v>19.2</v>
      </c>
      <c r="B1602" s="142" t="str">
        <f>ORÇAMENTO!B385</f>
        <v>ED-49827</v>
      </c>
      <c r="C1602" s="22" t="str">
        <f>ORÇAMENTO!C385</f>
        <v>REGISTRO DE GÁS D = 1/2"</v>
      </c>
      <c r="D1602" s="21" t="str">
        <f>ORÇAMENTO!D385</f>
        <v>UN</v>
      </c>
      <c r="E1602" s="175"/>
      <c r="F1602" s="176">
        <f>ORÇAMENTO!E385</f>
        <v>2</v>
      </c>
    </row>
    <row r="1603" spans="1:6" ht="15.75">
      <c r="A1603" s="174" t="e">
        <f>IF(ORÇAMENTO!#REF!="","",ORÇAMENTO!#REF!)</f>
        <v>#REF!</v>
      </c>
      <c r="B1603" s="142" t="e">
        <f>ORÇAMENTO!#REF!</f>
        <v>#REF!</v>
      </c>
      <c r="C1603" s="22" t="e">
        <f>ORÇAMENTO!#REF!</f>
        <v>#REF!</v>
      </c>
      <c r="D1603" s="21" t="e">
        <f>ORÇAMENTO!#REF!</f>
        <v>#REF!</v>
      </c>
      <c r="E1603" s="175"/>
      <c r="F1603" s="176" t="e">
        <f>ORÇAMENTO!#REF!</f>
        <v>#REF!</v>
      </c>
    </row>
    <row r="1604" spans="1:6" ht="15.75">
      <c r="A1604" s="174" t="e">
        <f>IF(ORÇAMENTO!#REF!="","",ORÇAMENTO!#REF!)</f>
        <v>#REF!</v>
      </c>
      <c r="B1604" s="142" t="e">
        <f>ORÇAMENTO!#REF!</f>
        <v>#REF!</v>
      </c>
      <c r="C1604" s="22" t="e">
        <f>ORÇAMENTO!#REF!</f>
        <v>#REF!</v>
      </c>
      <c r="D1604" s="21" t="e">
        <f>ORÇAMENTO!#REF!</f>
        <v>#REF!</v>
      </c>
      <c r="E1604" s="175"/>
      <c r="F1604" s="176" t="e">
        <f>ORÇAMENTO!#REF!</f>
        <v>#REF!</v>
      </c>
    </row>
    <row r="1605" spans="1:6" ht="15.75">
      <c r="A1605" s="174" t="e">
        <f>IF(ORÇAMENTO!#REF!="","",ORÇAMENTO!#REF!)</f>
        <v>#REF!</v>
      </c>
      <c r="B1605" s="142" t="e">
        <f>ORÇAMENTO!#REF!</f>
        <v>#REF!</v>
      </c>
      <c r="C1605" s="22" t="e">
        <f>ORÇAMENTO!#REF!</f>
        <v>#REF!</v>
      </c>
      <c r="D1605" s="21" t="e">
        <f>ORÇAMENTO!#REF!</f>
        <v>#REF!</v>
      </c>
      <c r="E1605" s="175"/>
      <c r="F1605" s="176" t="e">
        <f>ORÇAMENTO!#REF!</f>
        <v>#REF!</v>
      </c>
    </row>
    <row r="1606" spans="1:6" ht="15.75">
      <c r="A1606" s="174" t="e">
        <f>IF(ORÇAMENTO!#REF!="","",ORÇAMENTO!#REF!)</f>
        <v>#REF!</v>
      </c>
      <c r="B1606" s="142" t="e">
        <f>ORÇAMENTO!#REF!</f>
        <v>#REF!</v>
      </c>
      <c r="C1606" s="22" t="e">
        <f>ORÇAMENTO!#REF!</f>
        <v>#REF!</v>
      </c>
      <c r="D1606" s="21" t="e">
        <f>ORÇAMENTO!#REF!</f>
        <v>#REF!</v>
      </c>
      <c r="E1606" s="175"/>
      <c r="F1606" s="176" t="e">
        <f>ORÇAMENTO!#REF!</f>
        <v>#REF!</v>
      </c>
    </row>
    <row r="1607" spans="1:6" ht="15.75">
      <c r="A1607" s="174" t="e">
        <f>IF(ORÇAMENTO!#REF!="","",ORÇAMENTO!#REF!)</f>
        <v>#REF!</v>
      </c>
      <c r="B1607" s="142" t="e">
        <f>ORÇAMENTO!#REF!</f>
        <v>#REF!</v>
      </c>
      <c r="C1607" s="22" t="e">
        <f>ORÇAMENTO!#REF!</f>
        <v>#REF!</v>
      </c>
      <c r="D1607" s="21" t="e">
        <f>ORÇAMENTO!#REF!</f>
        <v>#REF!</v>
      </c>
      <c r="E1607" s="175"/>
      <c r="F1607" s="176" t="e">
        <f>ORÇAMENTO!#REF!</f>
        <v>#REF!</v>
      </c>
    </row>
    <row r="1608" spans="1:6" ht="15.75">
      <c r="A1608" s="174" t="e">
        <f>IF(ORÇAMENTO!#REF!="","",ORÇAMENTO!#REF!)</f>
        <v>#REF!</v>
      </c>
      <c r="B1608" s="142" t="e">
        <f>ORÇAMENTO!#REF!</f>
        <v>#REF!</v>
      </c>
      <c r="C1608" s="22" t="e">
        <f>ORÇAMENTO!#REF!</f>
        <v>#REF!</v>
      </c>
      <c r="D1608" s="21" t="e">
        <f>ORÇAMENTO!#REF!</f>
        <v>#REF!</v>
      </c>
      <c r="E1608" s="175"/>
      <c r="F1608" s="176" t="e">
        <f>ORÇAMENTO!#REF!</f>
        <v>#REF!</v>
      </c>
    </row>
    <row r="1609" spans="1:6" ht="15.75">
      <c r="A1609" s="174" t="e">
        <f>IF(ORÇAMENTO!#REF!="","",ORÇAMENTO!#REF!)</f>
        <v>#REF!</v>
      </c>
      <c r="B1609" s="142" t="e">
        <f>ORÇAMENTO!#REF!</f>
        <v>#REF!</v>
      </c>
      <c r="C1609" s="22" t="e">
        <f>ORÇAMENTO!#REF!</f>
        <v>#REF!</v>
      </c>
      <c r="D1609" s="21" t="e">
        <f>ORÇAMENTO!#REF!</f>
        <v>#REF!</v>
      </c>
      <c r="E1609" s="175"/>
      <c r="F1609" s="176" t="e">
        <f>ORÇAMENTO!#REF!</f>
        <v>#REF!</v>
      </c>
    </row>
    <row r="1610" spans="1:6" ht="15.75">
      <c r="A1610" s="174" t="e">
        <f>IF(ORÇAMENTO!#REF!="","",ORÇAMENTO!#REF!)</f>
        <v>#REF!</v>
      </c>
      <c r="B1610" s="142" t="e">
        <f>ORÇAMENTO!#REF!</f>
        <v>#REF!</v>
      </c>
      <c r="C1610" s="22" t="e">
        <f>ORÇAMENTO!#REF!</f>
        <v>#REF!</v>
      </c>
      <c r="D1610" s="21" t="e">
        <f>ORÇAMENTO!#REF!</f>
        <v>#REF!</v>
      </c>
      <c r="E1610" s="175"/>
      <c r="F1610" s="176" t="e">
        <f>ORÇAMENTO!#REF!</f>
        <v>#REF!</v>
      </c>
    </row>
    <row r="1611" spans="1:6" ht="15.75">
      <c r="A1611" s="174" t="e">
        <f>IF(ORÇAMENTO!#REF!="","",ORÇAMENTO!#REF!)</f>
        <v>#REF!</v>
      </c>
      <c r="B1611" s="142" t="e">
        <f>ORÇAMENTO!#REF!</f>
        <v>#REF!</v>
      </c>
      <c r="C1611" s="22" t="e">
        <f>ORÇAMENTO!#REF!</f>
        <v>#REF!</v>
      </c>
      <c r="D1611" s="21" t="e">
        <f>ORÇAMENTO!#REF!</f>
        <v>#REF!</v>
      </c>
      <c r="E1611" s="175"/>
      <c r="F1611" s="176" t="e">
        <f>ORÇAMENTO!#REF!</f>
        <v>#REF!</v>
      </c>
    </row>
    <row r="1612" spans="1:6" ht="15.75">
      <c r="A1612" s="174" t="e">
        <f>IF(ORÇAMENTO!#REF!="","",ORÇAMENTO!#REF!)</f>
        <v>#REF!</v>
      </c>
      <c r="B1612" s="142" t="e">
        <f>ORÇAMENTO!#REF!</f>
        <v>#REF!</v>
      </c>
      <c r="C1612" s="22" t="e">
        <f>ORÇAMENTO!#REF!</f>
        <v>#REF!</v>
      </c>
      <c r="D1612" s="21" t="e">
        <f>ORÇAMENTO!#REF!</f>
        <v>#REF!</v>
      </c>
      <c r="E1612" s="175"/>
      <c r="F1612" s="176" t="e">
        <f>ORÇAMENTO!#REF!</f>
        <v>#REF!</v>
      </c>
    </row>
    <row r="1613" spans="1:6" ht="15.75">
      <c r="A1613" s="174" t="e">
        <f>IF(ORÇAMENTO!#REF!="","",ORÇAMENTO!#REF!)</f>
        <v>#REF!</v>
      </c>
      <c r="B1613" s="142" t="e">
        <f>ORÇAMENTO!#REF!</f>
        <v>#REF!</v>
      </c>
      <c r="C1613" s="22" t="e">
        <f>ORÇAMENTO!#REF!</f>
        <v>#REF!</v>
      </c>
      <c r="D1613" s="21" t="e">
        <f>ORÇAMENTO!#REF!</f>
        <v>#REF!</v>
      </c>
      <c r="E1613" s="175"/>
      <c r="F1613" s="176" t="e">
        <f>ORÇAMENTO!#REF!</f>
        <v>#REF!</v>
      </c>
    </row>
    <row r="1614" spans="1:6" ht="15.75">
      <c r="A1614" s="174" t="e">
        <f>IF(ORÇAMENTO!#REF!="","",ORÇAMENTO!#REF!)</f>
        <v>#REF!</v>
      </c>
      <c r="B1614" s="142" t="e">
        <f>ORÇAMENTO!#REF!</f>
        <v>#REF!</v>
      </c>
      <c r="C1614" s="22" t="e">
        <f>ORÇAMENTO!#REF!</f>
        <v>#REF!</v>
      </c>
      <c r="D1614" s="21" t="e">
        <f>ORÇAMENTO!#REF!</f>
        <v>#REF!</v>
      </c>
      <c r="E1614" s="175"/>
      <c r="F1614" s="176" t="e">
        <f>ORÇAMENTO!#REF!</f>
        <v>#REF!</v>
      </c>
    </row>
    <row r="1615" spans="1:6" ht="15.75">
      <c r="A1615" s="174" t="e">
        <f>IF(ORÇAMENTO!#REF!="","",ORÇAMENTO!#REF!)</f>
        <v>#REF!</v>
      </c>
      <c r="B1615" s="142" t="e">
        <f>ORÇAMENTO!#REF!</f>
        <v>#REF!</v>
      </c>
      <c r="C1615" s="22" t="e">
        <f>ORÇAMENTO!#REF!</f>
        <v>#REF!</v>
      </c>
      <c r="D1615" s="21" t="e">
        <f>ORÇAMENTO!#REF!</f>
        <v>#REF!</v>
      </c>
      <c r="E1615" s="175"/>
      <c r="F1615" s="176" t="e">
        <f>ORÇAMENTO!#REF!</f>
        <v>#REF!</v>
      </c>
    </row>
    <row r="1616" spans="1:6" ht="15.75">
      <c r="A1616" s="174" t="str">
        <f>IF(ORÇAMENTO!A386="","",ORÇAMENTO!A386)</f>
        <v>19.3</v>
      </c>
      <c r="B1616" s="142" t="str">
        <f>ORÇAMENTO!B386</f>
        <v>ED-48274</v>
      </c>
      <c r="C1616" s="22" t="str">
        <f>ORÇAMENTO!C386</f>
        <v>VÁLVULA DE ESFERA EM LATÃO, DIÂMETRO DE 1/2" NPT</v>
      </c>
      <c r="D1616" s="21" t="str">
        <f>ORÇAMENTO!D386</f>
        <v>UN</v>
      </c>
      <c r="E1616" s="175"/>
      <c r="F1616" s="176">
        <f>ORÇAMENTO!E386</f>
        <v>2</v>
      </c>
    </row>
    <row r="1617" spans="1:6" ht="15.75">
      <c r="A1617" s="174" t="e">
        <f>IF(ORÇAMENTO!#REF!="","",ORÇAMENTO!#REF!)</f>
        <v>#REF!</v>
      </c>
      <c r="B1617" s="142" t="e">
        <f>ORÇAMENTO!#REF!</f>
        <v>#REF!</v>
      </c>
      <c r="C1617" s="22" t="e">
        <f>ORÇAMENTO!#REF!</f>
        <v>#REF!</v>
      </c>
      <c r="D1617" s="21" t="e">
        <f>ORÇAMENTO!#REF!</f>
        <v>#REF!</v>
      </c>
      <c r="E1617" s="175"/>
      <c r="F1617" s="176" t="e">
        <f>ORÇAMENTO!#REF!</f>
        <v>#REF!</v>
      </c>
    </row>
    <row r="1618" spans="1:6" ht="15.75">
      <c r="A1618" s="174" t="e">
        <f>IF(ORÇAMENTO!#REF!="","",ORÇAMENTO!#REF!)</f>
        <v>#REF!</v>
      </c>
      <c r="B1618" s="142" t="e">
        <f>ORÇAMENTO!#REF!</f>
        <v>#REF!</v>
      </c>
      <c r="C1618" s="22" t="e">
        <f>ORÇAMENTO!#REF!</f>
        <v>#REF!</v>
      </c>
      <c r="D1618" s="21" t="e">
        <f>ORÇAMENTO!#REF!</f>
        <v>#REF!</v>
      </c>
      <c r="E1618" s="175"/>
      <c r="F1618" s="176" t="e">
        <f>ORÇAMENTO!#REF!</f>
        <v>#REF!</v>
      </c>
    </row>
    <row r="1619" spans="1:6" ht="15.75">
      <c r="A1619" s="174" t="e">
        <f>IF(ORÇAMENTO!#REF!="","",ORÇAMENTO!#REF!)</f>
        <v>#REF!</v>
      </c>
      <c r="B1619" s="142" t="e">
        <f>ORÇAMENTO!#REF!</f>
        <v>#REF!</v>
      </c>
      <c r="C1619" s="22" t="e">
        <f>ORÇAMENTO!#REF!</f>
        <v>#REF!</v>
      </c>
      <c r="D1619" s="21" t="e">
        <f>ORÇAMENTO!#REF!</f>
        <v>#REF!</v>
      </c>
      <c r="E1619" s="175"/>
      <c r="F1619" s="176" t="e">
        <f>ORÇAMENTO!#REF!</f>
        <v>#REF!</v>
      </c>
    </row>
    <row r="1620" spans="1:6" ht="15.75">
      <c r="A1620" s="174" t="e">
        <f>IF(ORÇAMENTO!#REF!="","",ORÇAMENTO!#REF!)</f>
        <v>#REF!</v>
      </c>
      <c r="B1620" s="142" t="e">
        <f>ORÇAMENTO!#REF!</f>
        <v>#REF!</v>
      </c>
      <c r="C1620" s="22" t="e">
        <f>ORÇAMENTO!#REF!</f>
        <v>#REF!</v>
      </c>
      <c r="D1620" s="21" t="e">
        <f>ORÇAMENTO!#REF!</f>
        <v>#REF!</v>
      </c>
      <c r="E1620" s="175"/>
      <c r="F1620" s="176" t="e">
        <f>ORÇAMENTO!#REF!</f>
        <v>#REF!</v>
      </c>
    </row>
    <row r="1621" spans="1:6" ht="15.75">
      <c r="A1621" s="174" t="e">
        <f>IF(ORÇAMENTO!#REF!="","",ORÇAMENTO!#REF!)</f>
        <v>#REF!</v>
      </c>
      <c r="B1621" s="142" t="e">
        <f>ORÇAMENTO!#REF!</f>
        <v>#REF!</v>
      </c>
      <c r="C1621" s="22" t="e">
        <f>ORÇAMENTO!#REF!</f>
        <v>#REF!</v>
      </c>
      <c r="D1621" s="21" t="e">
        <f>ORÇAMENTO!#REF!</f>
        <v>#REF!</v>
      </c>
      <c r="E1621" s="175"/>
      <c r="F1621" s="176" t="e">
        <f>ORÇAMENTO!#REF!</f>
        <v>#REF!</v>
      </c>
    </row>
    <row r="1622" spans="1:6" ht="15.75">
      <c r="A1622" s="174" t="e">
        <f>IF(ORÇAMENTO!#REF!="","",ORÇAMENTO!#REF!)</f>
        <v>#REF!</v>
      </c>
      <c r="B1622" s="142" t="e">
        <f>ORÇAMENTO!#REF!</f>
        <v>#REF!</v>
      </c>
      <c r="C1622" s="22" t="e">
        <f>ORÇAMENTO!#REF!</f>
        <v>#REF!</v>
      </c>
      <c r="D1622" s="21" t="e">
        <f>ORÇAMENTO!#REF!</f>
        <v>#REF!</v>
      </c>
      <c r="E1622" s="175"/>
      <c r="F1622" s="176" t="e">
        <f>ORÇAMENTO!#REF!</f>
        <v>#REF!</v>
      </c>
    </row>
    <row r="1623" spans="1:6" ht="15.75">
      <c r="A1623" s="174" t="e">
        <f>IF(ORÇAMENTO!#REF!="","",ORÇAMENTO!#REF!)</f>
        <v>#REF!</v>
      </c>
      <c r="B1623" s="142" t="e">
        <f>ORÇAMENTO!#REF!</f>
        <v>#REF!</v>
      </c>
      <c r="C1623" s="22" t="e">
        <f>ORÇAMENTO!#REF!</f>
        <v>#REF!</v>
      </c>
      <c r="D1623" s="21" t="e">
        <f>ORÇAMENTO!#REF!</f>
        <v>#REF!</v>
      </c>
      <c r="E1623" s="175"/>
      <c r="F1623" s="176" t="e">
        <f>ORÇAMENTO!#REF!</f>
        <v>#REF!</v>
      </c>
    </row>
    <row r="1624" spans="1:6" ht="15.75">
      <c r="A1624" s="174" t="e">
        <f>IF(ORÇAMENTO!#REF!="","",ORÇAMENTO!#REF!)</f>
        <v>#REF!</v>
      </c>
      <c r="B1624" s="142" t="e">
        <f>ORÇAMENTO!#REF!</f>
        <v>#REF!</v>
      </c>
      <c r="C1624" s="22" t="e">
        <f>ORÇAMENTO!#REF!</f>
        <v>#REF!</v>
      </c>
      <c r="D1624" s="21" t="e">
        <f>ORÇAMENTO!#REF!</f>
        <v>#REF!</v>
      </c>
      <c r="E1624" s="175"/>
      <c r="F1624" s="176" t="e">
        <f>ORÇAMENTO!#REF!</f>
        <v>#REF!</v>
      </c>
    </row>
    <row r="1625" spans="1:6" ht="15.75">
      <c r="A1625" s="174" t="e">
        <f>IF(ORÇAMENTO!#REF!="","",ORÇAMENTO!#REF!)</f>
        <v>#REF!</v>
      </c>
      <c r="B1625" s="142" t="e">
        <f>ORÇAMENTO!#REF!</f>
        <v>#REF!</v>
      </c>
      <c r="C1625" s="22" t="e">
        <f>ORÇAMENTO!#REF!</f>
        <v>#REF!</v>
      </c>
      <c r="D1625" s="21" t="e">
        <f>ORÇAMENTO!#REF!</f>
        <v>#REF!</v>
      </c>
      <c r="E1625" s="175"/>
      <c r="F1625" s="176" t="e">
        <f>ORÇAMENTO!#REF!</f>
        <v>#REF!</v>
      </c>
    </row>
    <row r="1626" spans="1:6" ht="15.75">
      <c r="A1626" s="174" t="e">
        <f>IF(ORÇAMENTO!#REF!="","",ORÇAMENTO!#REF!)</f>
        <v>#REF!</v>
      </c>
      <c r="B1626" s="142" t="e">
        <f>ORÇAMENTO!#REF!</f>
        <v>#REF!</v>
      </c>
      <c r="C1626" s="22" t="e">
        <f>ORÇAMENTO!#REF!</f>
        <v>#REF!</v>
      </c>
      <c r="D1626" s="21" t="e">
        <f>ORÇAMENTO!#REF!</f>
        <v>#REF!</v>
      </c>
      <c r="E1626" s="175"/>
      <c r="F1626" s="176" t="e">
        <f>ORÇAMENTO!#REF!</f>
        <v>#REF!</v>
      </c>
    </row>
    <row r="1627" spans="1:6" ht="15.75">
      <c r="A1627" s="174" t="e">
        <f>IF(ORÇAMENTO!#REF!="","",ORÇAMENTO!#REF!)</f>
        <v>#REF!</v>
      </c>
      <c r="B1627" s="142" t="e">
        <f>ORÇAMENTO!#REF!</f>
        <v>#REF!</v>
      </c>
      <c r="C1627" s="22" t="e">
        <f>ORÇAMENTO!#REF!</f>
        <v>#REF!</v>
      </c>
      <c r="D1627" s="21" t="e">
        <f>ORÇAMENTO!#REF!</f>
        <v>#REF!</v>
      </c>
      <c r="E1627" s="175"/>
      <c r="F1627" s="176" t="e">
        <f>ORÇAMENTO!#REF!</f>
        <v>#REF!</v>
      </c>
    </row>
    <row r="1628" spans="1:6" ht="15.75">
      <c r="A1628" s="174" t="e">
        <f>IF(ORÇAMENTO!#REF!="","",ORÇAMENTO!#REF!)</f>
        <v>#REF!</v>
      </c>
      <c r="B1628" s="142" t="e">
        <f>ORÇAMENTO!#REF!</f>
        <v>#REF!</v>
      </c>
      <c r="C1628" s="22" t="e">
        <f>ORÇAMENTO!#REF!</f>
        <v>#REF!</v>
      </c>
      <c r="D1628" s="21" t="e">
        <f>ORÇAMENTO!#REF!</f>
        <v>#REF!</v>
      </c>
      <c r="E1628" s="175"/>
      <c r="F1628" s="176" t="e">
        <f>ORÇAMENTO!#REF!</f>
        <v>#REF!</v>
      </c>
    </row>
    <row r="1629" spans="1:6" ht="15.75">
      <c r="A1629" s="174" t="e">
        <f>IF(ORÇAMENTO!#REF!="","",ORÇAMENTO!#REF!)</f>
        <v>#REF!</v>
      </c>
      <c r="B1629" s="142" t="e">
        <f>ORÇAMENTO!#REF!</f>
        <v>#REF!</v>
      </c>
      <c r="C1629" s="22" t="e">
        <f>ORÇAMENTO!#REF!</f>
        <v>#REF!</v>
      </c>
      <c r="D1629" s="21" t="e">
        <f>ORÇAMENTO!#REF!</f>
        <v>#REF!</v>
      </c>
      <c r="E1629" s="175"/>
      <c r="F1629" s="176" t="e">
        <f>ORÇAMENTO!#REF!</f>
        <v>#REF!</v>
      </c>
    </row>
    <row r="1630" spans="1:6" ht="15.75">
      <c r="A1630" s="174" t="e">
        <f>IF(ORÇAMENTO!#REF!="","",ORÇAMENTO!#REF!)</f>
        <v>#REF!</v>
      </c>
      <c r="B1630" s="142" t="e">
        <f>ORÇAMENTO!#REF!</f>
        <v>#REF!</v>
      </c>
      <c r="C1630" s="22" t="e">
        <f>ORÇAMENTO!#REF!</f>
        <v>#REF!</v>
      </c>
      <c r="D1630" s="21" t="e">
        <f>ORÇAMENTO!#REF!</f>
        <v>#REF!</v>
      </c>
      <c r="E1630" s="175"/>
      <c r="F1630" s="176" t="e">
        <f>ORÇAMENTO!#REF!</f>
        <v>#REF!</v>
      </c>
    </row>
    <row r="1631" spans="1:6" ht="15.75">
      <c r="A1631" s="174" t="e">
        <f>IF(ORÇAMENTO!#REF!="","",ORÇAMENTO!#REF!)</f>
        <v>#REF!</v>
      </c>
      <c r="B1631" s="142" t="e">
        <f>ORÇAMENTO!#REF!</f>
        <v>#REF!</v>
      </c>
      <c r="C1631" s="22" t="e">
        <f>ORÇAMENTO!#REF!</f>
        <v>#REF!</v>
      </c>
      <c r="D1631" s="21" t="e">
        <f>ORÇAMENTO!#REF!</f>
        <v>#REF!</v>
      </c>
      <c r="E1631" s="175"/>
      <c r="F1631" s="176" t="e">
        <f>ORÇAMENTO!#REF!</f>
        <v>#REF!</v>
      </c>
    </row>
    <row r="1632" spans="1:6" ht="15.75">
      <c r="A1632" s="174" t="e">
        <f>IF(ORÇAMENTO!#REF!="","",ORÇAMENTO!#REF!)</f>
        <v>#REF!</v>
      </c>
      <c r="B1632" s="142" t="e">
        <f>ORÇAMENTO!#REF!</f>
        <v>#REF!</v>
      </c>
      <c r="C1632" s="22" t="e">
        <f>ORÇAMENTO!#REF!</f>
        <v>#REF!</v>
      </c>
      <c r="D1632" s="21" t="e">
        <f>ORÇAMENTO!#REF!</f>
        <v>#REF!</v>
      </c>
      <c r="E1632" s="175"/>
      <c r="F1632" s="176" t="e">
        <f>ORÇAMENTO!#REF!</f>
        <v>#REF!</v>
      </c>
    </row>
    <row r="1633" spans="1:6" ht="15.75">
      <c r="A1633" s="174" t="e">
        <f>IF(ORÇAMENTO!#REF!="","",ORÇAMENTO!#REF!)</f>
        <v>#REF!</v>
      </c>
      <c r="B1633" s="142" t="e">
        <f>ORÇAMENTO!#REF!</f>
        <v>#REF!</v>
      </c>
      <c r="C1633" s="22" t="e">
        <f>ORÇAMENTO!#REF!</f>
        <v>#REF!</v>
      </c>
      <c r="D1633" s="21" t="e">
        <f>ORÇAMENTO!#REF!</f>
        <v>#REF!</v>
      </c>
      <c r="E1633" s="175"/>
      <c r="F1633" s="176" t="e">
        <f>ORÇAMENTO!#REF!</f>
        <v>#REF!</v>
      </c>
    </row>
    <row r="1634" spans="1:6" ht="15.75">
      <c r="A1634" s="174" t="e">
        <f>IF(ORÇAMENTO!#REF!="","",ORÇAMENTO!#REF!)</f>
        <v>#REF!</v>
      </c>
      <c r="B1634" s="142" t="e">
        <f>ORÇAMENTO!#REF!</f>
        <v>#REF!</v>
      </c>
      <c r="C1634" s="22" t="e">
        <f>ORÇAMENTO!#REF!</f>
        <v>#REF!</v>
      </c>
      <c r="D1634" s="21" t="e">
        <f>ORÇAMENTO!#REF!</f>
        <v>#REF!</v>
      </c>
      <c r="E1634" s="175"/>
      <c r="F1634" s="176" t="e">
        <f>ORÇAMENTO!#REF!</f>
        <v>#REF!</v>
      </c>
    </row>
    <row r="1635" spans="1:6" ht="15.75">
      <c r="A1635" s="174" t="e">
        <f>IF(ORÇAMENTO!#REF!="","",ORÇAMENTO!#REF!)</f>
        <v>#REF!</v>
      </c>
      <c r="B1635" s="142" t="e">
        <f>ORÇAMENTO!#REF!</f>
        <v>#REF!</v>
      </c>
      <c r="C1635" s="22" t="e">
        <f>ORÇAMENTO!#REF!</f>
        <v>#REF!</v>
      </c>
      <c r="D1635" s="21" t="e">
        <f>ORÇAMENTO!#REF!</f>
        <v>#REF!</v>
      </c>
      <c r="E1635" s="175"/>
      <c r="F1635" s="176" t="e">
        <f>ORÇAMENTO!#REF!</f>
        <v>#REF!</v>
      </c>
    </row>
    <row r="1636" spans="1:6" ht="15.75">
      <c r="A1636" s="174" t="e">
        <f>IF(ORÇAMENTO!#REF!="","",ORÇAMENTO!#REF!)</f>
        <v>#REF!</v>
      </c>
      <c r="B1636" s="142" t="e">
        <f>ORÇAMENTO!#REF!</f>
        <v>#REF!</v>
      </c>
      <c r="C1636" s="22" t="e">
        <f>ORÇAMENTO!#REF!</f>
        <v>#REF!</v>
      </c>
      <c r="D1636" s="21" t="e">
        <f>ORÇAMENTO!#REF!</f>
        <v>#REF!</v>
      </c>
      <c r="E1636" s="175"/>
      <c r="F1636" s="176" t="e">
        <f>ORÇAMENTO!#REF!</f>
        <v>#REF!</v>
      </c>
    </row>
    <row r="1637" spans="1:6" ht="15.75">
      <c r="A1637" s="174" t="e">
        <f>IF(ORÇAMENTO!#REF!="","",ORÇAMENTO!#REF!)</f>
        <v>#REF!</v>
      </c>
      <c r="B1637" s="142" t="e">
        <f>ORÇAMENTO!#REF!</f>
        <v>#REF!</v>
      </c>
      <c r="C1637" s="22" t="e">
        <f>ORÇAMENTO!#REF!</f>
        <v>#REF!</v>
      </c>
      <c r="D1637" s="21" t="e">
        <f>ORÇAMENTO!#REF!</f>
        <v>#REF!</v>
      </c>
      <c r="E1637" s="175"/>
      <c r="F1637" s="176" t="e">
        <f>ORÇAMENTO!#REF!</f>
        <v>#REF!</v>
      </c>
    </row>
    <row r="1638" spans="1:6" ht="15.75">
      <c r="A1638" s="174" t="e">
        <f>IF(ORÇAMENTO!#REF!="","",ORÇAMENTO!#REF!)</f>
        <v>#REF!</v>
      </c>
      <c r="B1638" s="142" t="e">
        <f>ORÇAMENTO!#REF!</f>
        <v>#REF!</v>
      </c>
      <c r="C1638" s="22" t="e">
        <f>ORÇAMENTO!#REF!</f>
        <v>#REF!</v>
      </c>
      <c r="D1638" s="21" t="e">
        <f>ORÇAMENTO!#REF!</f>
        <v>#REF!</v>
      </c>
      <c r="E1638" s="175"/>
      <c r="F1638" s="176" t="e">
        <f>ORÇAMENTO!#REF!</f>
        <v>#REF!</v>
      </c>
    </row>
    <row r="1639" spans="1:6" ht="15.75">
      <c r="A1639" s="174" t="e">
        <f>IF(ORÇAMENTO!#REF!="","",ORÇAMENTO!#REF!)</f>
        <v>#REF!</v>
      </c>
      <c r="B1639" s="142" t="e">
        <f>ORÇAMENTO!#REF!</f>
        <v>#REF!</v>
      </c>
      <c r="C1639" s="22" t="e">
        <f>ORÇAMENTO!#REF!</f>
        <v>#REF!</v>
      </c>
      <c r="D1639" s="21" t="e">
        <f>ORÇAMENTO!#REF!</f>
        <v>#REF!</v>
      </c>
      <c r="E1639" s="175"/>
      <c r="F1639" s="176" t="e">
        <f>ORÇAMENTO!#REF!</f>
        <v>#REF!</v>
      </c>
    </row>
    <row r="1640" spans="1:6" ht="15.75">
      <c r="A1640" s="174" t="e">
        <f>IF(ORÇAMENTO!#REF!="","",ORÇAMENTO!#REF!)</f>
        <v>#REF!</v>
      </c>
      <c r="B1640" s="142" t="e">
        <f>ORÇAMENTO!#REF!</f>
        <v>#REF!</v>
      </c>
      <c r="C1640" s="22" t="e">
        <f>ORÇAMENTO!#REF!</f>
        <v>#REF!</v>
      </c>
      <c r="D1640" s="21" t="e">
        <f>ORÇAMENTO!#REF!</f>
        <v>#REF!</v>
      </c>
      <c r="E1640" s="175"/>
      <c r="F1640" s="176" t="e">
        <f>ORÇAMENTO!#REF!</f>
        <v>#REF!</v>
      </c>
    </row>
    <row r="1641" spans="1:6" ht="15.75">
      <c r="A1641" s="174" t="e">
        <f>IF(ORÇAMENTO!#REF!="","",ORÇAMENTO!#REF!)</f>
        <v>#REF!</v>
      </c>
      <c r="B1641" s="142" t="e">
        <f>ORÇAMENTO!#REF!</f>
        <v>#REF!</v>
      </c>
      <c r="C1641" s="22" t="e">
        <f>ORÇAMENTO!#REF!</f>
        <v>#REF!</v>
      </c>
      <c r="D1641" s="21" t="e">
        <f>ORÇAMENTO!#REF!</f>
        <v>#REF!</v>
      </c>
      <c r="E1641" s="175"/>
      <c r="F1641" s="176" t="e">
        <f>ORÇAMENTO!#REF!</f>
        <v>#REF!</v>
      </c>
    </row>
    <row r="1642" spans="1:6" ht="15.75">
      <c r="A1642" s="174" t="e">
        <f>IF(ORÇAMENTO!#REF!="","",ORÇAMENTO!#REF!)</f>
        <v>#REF!</v>
      </c>
      <c r="B1642" s="142" t="e">
        <f>ORÇAMENTO!#REF!</f>
        <v>#REF!</v>
      </c>
      <c r="C1642" s="22" t="e">
        <f>ORÇAMENTO!#REF!</f>
        <v>#REF!</v>
      </c>
      <c r="D1642" s="21" t="e">
        <f>ORÇAMENTO!#REF!</f>
        <v>#REF!</v>
      </c>
      <c r="E1642" s="175"/>
      <c r="F1642" s="176" t="e">
        <f>ORÇAMENTO!#REF!</f>
        <v>#REF!</v>
      </c>
    </row>
    <row r="1643" spans="1:6" ht="15.75">
      <c r="A1643" s="174" t="e">
        <f>IF(ORÇAMENTO!#REF!="","",ORÇAMENTO!#REF!)</f>
        <v>#REF!</v>
      </c>
      <c r="B1643" s="142" t="e">
        <f>ORÇAMENTO!#REF!</f>
        <v>#REF!</v>
      </c>
      <c r="C1643" s="22" t="e">
        <f>ORÇAMENTO!#REF!</f>
        <v>#REF!</v>
      </c>
      <c r="D1643" s="21" t="e">
        <f>ORÇAMENTO!#REF!</f>
        <v>#REF!</v>
      </c>
      <c r="E1643" s="175"/>
      <c r="F1643" s="176" t="e">
        <f>ORÇAMENTO!#REF!</f>
        <v>#REF!</v>
      </c>
    </row>
    <row r="1644" spans="1:6" ht="15.75">
      <c r="A1644" s="174" t="e">
        <f>IF(ORÇAMENTO!#REF!="","",ORÇAMENTO!#REF!)</f>
        <v>#REF!</v>
      </c>
      <c r="B1644" s="142" t="e">
        <f>ORÇAMENTO!#REF!</f>
        <v>#REF!</v>
      </c>
      <c r="C1644" s="22" t="e">
        <f>ORÇAMENTO!#REF!</f>
        <v>#REF!</v>
      </c>
      <c r="D1644" s="21" t="e">
        <f>ORÇAMENTO!#REF!</f>
        <v>#REF!</v>
      </c>
      <c r="E1644" s="175"/>
      <c r="F1644" s="176" t="e">
        <f>ORÇAMENTO!#REF!</f>
        <v>#REF!</v>
      </c>
    </row>
    <row r="1645" spans="1:6" ht="15.75">
      <c r="A1645" s="174" t="e">
        <f>IF(ORÇAMENTO!#REF!="","",ORÇAMENTO!#REF!)</f>
        <v>#REF!</v>
      </c>
      <c r="B1645" s="142" t="e">
        <f>ORÇAMENTO!#REF!</f>
        <v>#REF!</v>
      </c>
      <c r="C1645" s="22" t="e">
        <f>ORÇAMENTO!#REF!</f>
        <v>#REF!</v>
      </c>
      <c r="D1645" s="21" t="e">
        <f>ORÇAMENTO!#REF!</f>
        <v>#REF!</v>
      </c>
      <c r="E1645" s="175"/>
      <c r="F1645" s="176" t="e">
        <f>ORÇAMENTO!#REF!</f>
        <v>#REF!</v>
      </c>
    </row>
    <row r="1646" spans="1:6" ht="15.75">
      <c r="A1646" s="174" t="e">
        <f>IF(ORÇAMENTO!#REF!="","",ORÇAMENTO!#REF!)</f>
        <v>#REF!</v>
      </c>
      <c r="B1646" s="142" t="e">
        <f>ORÇAMENTO!#REF!</f>
        <v>#REF!</v>
      </c>
      <c r="C1646" s="22" t="e">
        <f>ORÇAMENTO!#REF!</f>
        <v>#REF!</v>
      </c>
      <c r="D1646" s="21" t="e">
        <f>ORÇAMENTO!#REF!</f>
        <v>#REF!</v>
      </c>
      <c r="E1646" s="175"/>
      <c r="F1646" s="176" t="e">
        <f>ORÇAMENTO!#REF!</f>
        <v>#REF!</v>
      </c>
    </row>
    <row r="1647" spans="1:6" ht="15.75">
      <c r="A1647" s="174" t="e">
        <f>IF(ORÇAMENTO!#REF!="","",ORÇAMENTO!#REF!)</f>
        <v>#REF!</v>
      </c>
      <c r="B1647" s="142" t="e">
        <f>ORÇAMENTO!#REF!</f>
        <v>#REF!</v>
      </c>
      <c r="C1647" s="22" t="e">
        <f>ORÇAMENTO!#REF!</f>
        <v>#REF!</v>
      </c>
      <c r="D1647" s="21" t="e">
        <f>ORÇAMENTO!#REF!</f>
        <v>#REF!</v>
      </c>
      <c r="E1647" s="175"/>
      <c r="F1647" s="176" t="e">
        <f>ORÇAMENTO!#REF!</f>
        <v>#REF!</v>
      </c>
    </row>
    <row r="1648" spans="1:6" ht="15.75">
      <c r="A1648" s="174" t="e">
        <f>IF(ORÇAMENTO!#REF!="","",ORÇAMENTO!#REF!)</f>
        <v>#REF!</v>
      </c>
      <c r="B1648" s="142" t="e">
        <f>ORÇAMENTO!#REF!</f>
        <v>#REF!</v>
      </c>
      <c r="C1648" s="22" t="e">
        <f>ORÇAMENTO!#REF!</f>
        <v>#REF!</v>
      </c>
      <c r="D1648" s="21" t="e">
        <f>ORÇAMENTO!#REF!</f>
        <v>#REF!</v>
      </c>
      <c r="E1648" s="175"/>
      <c r="F1648" s="176" t="e">
        <f>ORÇAMENTO!#REF!</f>
        <v>#REF!</v>
      </c>
    </row>
    <row r="1649" spans="1:6" ht="15.75">
      <c r="A1649" s="174" t="e">
        <f>IF(ORÇAMENTO!#REF!="","",ORÇAMENTO!#REF!)</f>
        <v>#REF!</v>
      </c>
      <c r="B1649" s="142" t="e">
        <f>ORÇAMENTO!#REF!</f>
        <v>#REF!</v>
      </c>
      <c r="C1649" s="22" t="e">
        <f>ORÇAMENTO!#REF!</f>
        <v>#REF!</v>
      </c>
      <c r="D1649" s="21" t="e">
        <f>ORÇAMENTO!#REF!</f>
        <v>#REF!</v>
      </c>
      <c r="E1649" s="175"/>
      <c r="F1649" s="176" t="e">
        <f>ORÇAMENTO!#REF!</f>
        <v>#REF!</v>
      </c>
    </row>
    <row r="1650" spans="1:6" ht="94.5">
      <c r="A1650" s="174" t="str">
        <f>IF(ORÇAMENTO!A387="","",ORÇAMENTO!A387)</f>
        <v>19.4</v>
      </c>
      <c r="B1650" s="142" t="str">
        <f>ORÇAMENTO!B387</f>
        <v>ED-50226</v>
      </c>
      <c r="C1650" s="22" t="str">
        <f>ORÇAMENTO!C387</f>
        <v>PONTO DE EMBUTIR PARA GÁS EM TUBO DE AÇO GALVANIZADO COM COSTURA, DN 1/2", EMBUTIDO NA ALVENARIA COM DISTÂNCIA DE ATÉ CINCO (5) METROS DO RAMAL DE ABASTECIMENTO, INCLUSIVE CONEXÕES E FIXAÇÃO DO TUBO COM ENCHIMENTO DO RASGO NA ALVENARIA/CONCRETO COM ARGAMASSA</v>
      </c>
      <c r="D1650" s="21" t="str">
        <f>ORÇAMENTO!D387</f>
        <v>UN</v>
      </c>
      <c r="E1650" s="175"/>
      <c r="F1650" s="176">
        <f>ORÇAMENTO!E387</f>
        <v>2</v>
      </c>
    </row>
    <row r="1651" spans="1:6" ht="15.75">
      <c r="A1651" s="174" t="e">
        <f>IF(ORÇAMENTO!#REF!="","",ORÇAMENTO!#REF!)</f>
        <v>#REF!</v>
      </c>
      <c r="B1651" s="142" t="e">
        <f>ORÇAMENTO!#REF!</f>
        <v>#REF!</v>
      </c>
      <c r="C1651" s="22" t="e">
        <f>ORÇAMENTO!#REF!</f>
        <v>#REF!</v>
      </c>
      <c r="D1651" s="21" t="e">
        <f>ORÇAMENTO!#REF!</f>
        <v>#REF!</v>
      </c>
      <c r="E1651" s="175"/>
      <c r="F1651" s="176" t="e">
        <f>ORÇAMENTO!#REF!</f>
        <v>#REF!</v>
      </c>
    </row>
    <row r="1652" spans="1:6" ht="5.0999999999999996" customHeight="1">
      <c r="A1652" s="48"/>
      <c r="B1652" s="49"/>
      <c r="C1652" s="50"/>
      <c r="D1652" s="49"/>
      <c r="E1652" s="51"/>
      <c r="F1652" s="52"/>
    </row>
    <row r="1653" spans="1:6" ht="5.0999999999999996" customHeight="1">
      <c r="A1653" s="63"/>
      <c r="B1653" s="64"/>
      <c r="C1653" s="64"/>
      <c r="D1653" s="65"/>
      <c r="E1653" s="69"/>
      <c r="F1653" s="74"/>
    </row>
    <row r="1654" spans="1:6" ht="15.75">
      <c r="A1654" s="168">
        <f>ORÇAMENTO!A390</f>
        <v>20</v>
      </c>
      <c r="B1654" s="169"/>
      <c r="C1654" s="170" t="str">
        <f>ORÇAMENTO!C390</f>
        <v>SERVIÇOS FINAIS</v>
      </c>
      <c r="D1654" s="171"/>
      <c r="E1654" s="172"/>
      <c r="F1654" s="173"/>
    </row>
    <row r="1655" spans="1:6" ht="15.75">
      <c r="A1655" s="174" t="e">
        <f>IF(ORÇAMENTO!#REF!="","",ORÇAMENTO!#REF!)</f>
        <v>#REF!</v>
      </c>
      <c r="B1655" s="142" t="e">
        <f>ORÇAMENTO!#REF!</f>
        <v>#REF!</v>
      </c>
      <c r="C1655" s="22" t="e">
        <f>ORÇAMENTO!#REF!</f>
        <v>#REF!</v>
      </c>
      <c r="D1655" s="21" t="e">
        <f>ORÇAMENTO!#REF!</f>
        <v>#REF!</v>
      </c>
      <c r="E1655" s="175"/>
      <c r="F1655" s="176" t="e">
        <f>ORÇAMENTO!#REF!</f>
        <v>#REF!</v>
      </c>
    </row>
    <row r="1656" spans="1:6" ht="15.75">
      <c r="A1656" s="174" t="e">
        <f>IF(ORÇAMENTO!#REF!="","",ORÇAMENTO!#REF!)</f>
        <v>#REF!</v>
      </c>
      <c r="B1656" s="142" t="e">
        <f>ORÇAMENTO!#REF!</f>
        <v>#REF!</v>
      </c>
      <c r="C1656" s="22" t="e">
        <f>ORÇAMENTO!#REF!</f>
        <v>#REF!</v>
      </c>
      <c r="D1656" s="21" t="e">
        <f>ORÇAMENTO!#REF!</f>
        <v>#REF!</v>
      </c>
      <c r="E1656" s="175"/>
      <c r="F1656" s="176" t="e">
        <f>ORÇAMENTO!#REF!</f>
        <v>#REF!</v>
      </c>
    </row>
    <row r="1657" spans="1:6" ht="15.75">
      <c r="A1657" s="174" t="e">
        <f>IF(ORÇAMENTO!#REF!="","",ORÇAMENTO!#REF!)</f>
        <v>#REF!</v>
      </c>
      <c r="B1657" s="142" t="e">
        <f>ORÇAMENTO!#REF!</f>
        <v>#REF!</v>
      </c>
      <c r="C1657" s="22" t="e">
        <f>ORÇAMENTO!#REF!</f>
        <v>#REF!</v>
      </c>
      <c r="D1657" s="21" t="e">
        <f>ORÇAMENTO!#REF!</f>
        <v>#REF!</v>
      </c>
      <c r="E1657" s="175"/>
      <c r="F1657" s="176" t="e">
        <f>ORÇAMENTO!#REF!</f>
        <v>#REF!</v>
      </c>
    </row>
    <row r="1658" spans="1:6" ht="15.75">
      <c r="A1658" s="174" t="e">
        <f>IF(ORÇAMENTO!#REF!="","",ORÇAMENTO!#REF!)</f>
        <v>#REF!</v>
      </c>
      <c r="B1658" s="142" t="e">
        <f>ORÇAMENTO!#REF!</f>
        <v>#REF!</v>
      </c>
      <c r="C1658" s="22" t="e">
        <f>ORÇAMENTO!#REF!</f>
        <v>#REF!</v>
      </c>
      <c r="D1658" s="21" t="e">
        <f>ORÇAMENTO!#REF!</f>
        <v>#REF!</v>
      </c>
      <c r="E1658" s="175"/>
      <c r="F1658" s="176" t="e">
        <f>ORÇAMENTO!#REF!</f>
        <v>#REF!</v>
      </c>
    </row>
    <row r="1659" spans="1:6" ht="15.75">
      <c r="A1659" s="174" t="e">
        <f>IF(ORÇAMENTO!#REF!="","",ORÇAMENTO!#REF!)</f>
        <v>#REF!</v>
      </c>
      <c r="B1659" s="142" t="e">
        <f>ORÇAMENTO!#REF!</f>
        <v>#REF!</v>
      </c>
      <c r="C1659" s="22" t="e">
        <f>ORÇAMENTO!#REF!</f>
        <v>#REF!</v>
      </c>
      <c r="D1659" s="21" t="e">
        <f>ORÇAMENTO!#REF!</f>
        <v>#REF!</v>
      </c>
      <c r="E1659" s="175"/>
      <c r="F1659" s="176" t="e">
        <f>ORÇAMENTO!#REF!</f>
        <v>#REF!</v>
      </c>
    </row>
    <row r="1660" spans="1:6" ht="15.75">
      <c r="A1660" s="174" t="e">
        <f>IF(ORÇAMENTO!#REF!="","",ORÇAMENTO!#REF!)</f>
        <v>#REF!</v>
      </c>
      <c r="B1660" s="142" t="e">
        <f>ORÇAMENTO!#REF!</f>
        <v>#REF!</v>
      </c>
      <c r="C1660" s="22" t="e">
        <f>ORÇAMENTO!#REF!</f>
        <v>#REF!</v>
      </c>
      <c r="D1660" s="21" t="e">
        <f>ORÇAMENTO!#REF!</f>
        <v>#REF!</v>
      </c>
      <c r="E1660" s="175"/>
      <c r="F1660" s="176" t="e">
        <f>ORÇAMENTO!#REF!</f>
        <v>#REF!</v>
      </c>
    </row>
    <row r="1661" spans="1:6" ht="15.75">
      <c r="A1661" s="174" t="e">
        <f>IF(ORÇAMENTO!#REF!="","",ORÇAMENTO!#REF!)</f>
        <v>#REF!</v>
      </c>
      <c r="B1661" s="142" t="e">
        <f>ORÇAMENTO!#REF!</f>
        <v>#REF!</v>
      </c>
      <c r="C1661" s="22" t="e">
        <f>ORÇAMENTO!#REF!</f>
        <v>#REF!</v>
      </c>
      <c r="D1661" s="21" t="e">
        <f>ORÇAMENTO!#REF!</f>
        <v>#REF!</v>
      </c>
      <c r="E1661" s="175"/>
      <c r="F1661" s="176" t="e">
        <f>ORÇAMENTO!#REF!</f>
        <v>#REF!</v>
      </c>
    </row>
    <row r="1662" spans="1:6" ht="15.75">
      <c r="A1662" s="174" t="str">
        <f>IF(ORÇAMENTO!A391="","",ORÇAMENTO!A391)</f>
        <v>20.1</v>
      </c>
      <c r="B1662" s="142" t="str">
        <f>ORÇAMENTO!B391</f>
        <v>ED-50266</v>
      </c>
      <c r="C1662" s="22" t="str">
        <f>ORÇAMENTO!C391</f>
        <v>LIMPEZA FINAL PARA ENTREGA DA OBRA</v>
      </c>
      <c r="D1662" s="21" t="str">
        <f>ORÇAMENTO!D391</f>
        <v>M2</v>
      </c>
      <c r="E1662" s="175"/>
      <c r="F1662" s="176">
        <f>ORÇAMENTO!E391</f>
        <v>929.65</v>
      </c>
    </row>
    <row r="1663" spans="1:6" ht="15.75">
      <c r="A1663" s="174" t="e">
        <f>IF(ORÇAMENTO!#REF!="","",ORÇAMENTO!#REF!)</f>
        <v>#REF!</v>
      </c>
      <c r="B1663" s="142" t="e">
        <f>ORÇAMENTO!#REF!</f>
        <v>#REF!</v>
      </c>
      <c r="C1663" s="22" t="e">
        <f>ORÇAMENTO!#REF!</f>
        <v>#REF!</v>
      </c>
      <c r="D1663" s="21" t="e">
        <f>ORÇAMENTO!#REF!</f>
        <v>#REF!</v>
      </c>
      <c r="E1663" s="175"/>
      <c r="F1663" s="176" t="e">
        <f>ORÇAMENTO!#REF!</f>
        <v>#REF!</v>
      </c>
    </row>
    <row r="1664" spans="1:6" ht="15.75">
      <c r="A1664" s="174" t="e">
        <f>IF(ORÇAMENTO!#REF!="","",ORÇAMENTO!#REF!)</f>
        <v>#REF!</v>
      </c>
      <c r="B1664" s="142" t="e">
        <f>ORÇAMENTO!#REF!</f>
        <v>#REF!</v>
      </c>
      <c r="C1664" s="22" t="e">
        <f>ORÇAMENTO!#REF!</f>
        <v>#REF!</v>
      </c>
      <c r="D1664" s="21" t="e">
        <f>ORÇAMENTO!#REF!</f>
        <v>#REF!</v>
      </c>
      <c r="E1664" s="175"/>
      <c r="F1664" s="176" t="e">
        <f>ORÇAMENTO!#REF!</f>
        <v>#REF!</v>
      </c>
    </row>
  </sheetData>
  <mergeCells count="5">
    <mergeCell ref="A32:D32"/>
    <mergeCell ref="E32:F32"/>
    <mergeCell ref="A28:F28"/>
    <mergeCell ref="A30:F30"/>
    <mergeCell ref="C29:E29"/>
  </mergeCells>
  <printOptions horizontalCentered="1"/>
  <pageMargins left="0.78740157480314965" right="0.39370078740157483" top="0.39370078740157483" bottom="0.39370078740157483" header="0.11811023622047245" footer="0.11811023622047245"/>
  <pageSetup paperSize="9" scale="45" orientation="portrait" r:id="rId1"/>
  <headerFooter>
    <oddHeader>&amp;RRevisão R1</oddHeader>
    <oddFooter>Página &amp;P de &amp;N</oddFooter>
  </headerFooter>
  <drawing r:id="rId2"/>
</worksheet>
</file>

<file path=xl/worksheets/sheet3.xml><?xml version="1.0" encoding="utf-8"?>
<worksheet xmlns="http://schemas.openxmlformats.org/spreadsheetml/2006/main" xmlns:r="http://schemas.openxmlformats.org/officeDocument/2006/relationships">
  <dimension ref="A1:Q35"/>
  <sheetViews>
    <sheetView view="pageBreakPreview" zoomScale="60" workbookViewId="0">
      <selection activeCell="D25" sqref="D25:D26"/>
    </sheetView>
  </sheetViews>
  <sheetFormatPr defaultRowHeight="15"/>
  <cols>
    <col min="1" max="1" width="10.83203125" style="88" customWidth="1"/>
    <col min="2" max="2" width="55.83203125" style="78" customWidth="1"/>
    <col min="3" max="3" width="15.83203125" style="88" customWidth="1"/>
    <col min="4" max="4" width="22.83203125" style="78" customWidth="1"/>
    <col min="5" max="5" width="15.83203125" style="88" customWidth="1"/>
    <col min="6" max="6" width="22.83203125" style="78" customWidth="1"/>
    <col min="7" max="7" width="15.83203125" style="88" customWidth="1"/>
    <col min="8" max="8" width="22.83203125" style="78" customWidth="1"/>
    <col min="9" max="9" width="15.83203125" style="88" customWidth="1"/>
    <col min="10" max="10" width="22.83203125" style="78" customWidth="1"/>
    <col min="11" max="11" width="15.83203125" style="88" customWidth="1"/>
    <col min="12" max="12" width="22.83203125" style="78" customWidth="1"/>
    <col min="13" max="13" width="15.83203125" style="88" customWidth="1"/>
    <col min="14" max="14" width="22.83203125" style="78" customWidth="1"/>
    <col min="15" max="15" width="15.83203125" style="88" customWidth="1"/>
    <col min="16" max="16" width="22.83203125" style="78" customWidth="1"/>
    <col min="17" max="17" width="16.83203125" style="78" customWidth="1"/>
    <col min="18" max="18" width="15.6640625" style="78" bestFit="1" customWidth="1"/>
    <col min="19" max="254" width="9.33203125" style="78"/>
    <col min="255" max="255" width="12.1640625" style="78" customWidth="1"/>
    <col min="256" max="256" width="84.83203125" style="78" customWidth="1"/>
    <col min="257" max="257" width="12.6640625" style="78" customWidth="1"/>
    <col min="258" max="258" width="19" style="78" customWidth="1"/>
    <col min="259" max="259" width="17.5" style="78" customWidth="1"/>
    <col min="260" max="260" width="22.6640625" style="78" customWidth="1"/>
    <col min="261" max="261" width="12.6640625" style="78" customWidth="1"/>
    <col min="262" max="262" width="22.6640625" style="78" customWidth="1"/>
    <col min="263" max="263" width="12.1640625" style="78" customWidth="1"/>
    <col min="264" max="264" width="24.1640625" style="78" customWidth="1"/>
    <col min="265" max="265" width="12.1640625" style="78" customWidth="1"/>
    <col min="266" max="266" width="25.1640625" style="78" customWidth="1"/>
    <col min="267" max="267" width="12.6640625" style="78" customWidth="1"/>
    <col min="268" max="268" width="24.1640625" style="78" customWidth="1"/>
    <col min="269" max="269" width="13.1640625" style="78" customWidth="1"/>
    <col min="270" max="270" width="16.83203125" style="78" customWidth="1"/>
    <col min="271" max="510" width="9.33203125" style="78"/>
    <col min="511" max="511" width="12.1640625" style="78" customWidth="1"/>
    <col min="512" max="512" width="84.83203125" style="78" customWidth="1"/>
    <col min="513" max="513" width="12.6640625" style="78" customWidth="1"/>
    <col min="514" max="514" width="19" style="78" customWidth="1"/>
    <col min="515" max="515" width="17.5" style="78" customWidth="1"/>
    <col min="516" max="516" width="22.6640625" style="78" customWidth="1"/>
    <col min="517" max="517" width="12.6640625" style="78" customWidth="1"/>
    <col min="518" max="518" width="22.6640625" style="78" customWidth="1"/>
    <col min="519" max="519" width="12.1640625" style="78" customWidth="1"/>
    <col min="520" max="520" width="24.1640625" style="78" customWidth="1"/>
    <col min="521" max="521" width="12.1640625" style="78" customWidth="1"/>
    <col min="522" max="522" width="25.1640625" style="78" customWidth="1"/>
    <col min="523" max="523" width="12.6640625" style="78" customWidth="1"/>
    <col min="524" max="524" width="24.1640625" style="78" customWidth="1"/>
    <col min="525" max="525" width="13.1640625" style="78" customWidth="1"/>
    <col min="526" max="526" width="16.83203125" style="78" customWidth="1"/>
    <col min="527" max="766" width="9.33203125" style="78"/>
    <col min="767" max="767" width="12.1640625" style="78" customWidth="1"/>
    <col min="768" max="768" width="84.83203125" style="78" customWidth="1"/>
    <col min="769" max="769" width="12.6640625" style="78" customWidth="1"/>
    <col min="770" max="770" width="19" style="78" customWidth="1"/>
    <col min="771" max="771" width="17.5" style="78" customWidth="1"/>
    <col min="772" max="772" width="22.6640625" style="78" customWidth="1"/>
    <col min="773" max="773" width="12.6640625" style="78" customWidth="1"/>
    <col min="774" max="774" width="22.6640625" style="78" customWidth="1"/>
    <col min="775" max="775" width="12.1640625" style="78" customWidth="1"/>
    <col min="776" max="776" width="24.1640625" style="78" customWidth="1"/>
    <col min="777" max="777" width="12.1640625" style="78" customWidth="1"/>
    <col min="778" max="778" width="25.1640625" style="78" customWidth="1"/>
    <col min="779" max="779" width="12.6640625" style="78" customWidth="1"/>
    <col min="780" max="780" width="24.1640625" style="78" customWidth="1"/>
    <col min="781" max="781" width="13.1640625" style="78" customWidth="1"/>
    <col min="782" max="782" width="16.83203125" style="78" customWidth="1"/>
    <col min="783" max="1022" width="9.33203125" style="78"/>
    <col min="1023" max="1023" width="12.1640625" style="78" customWidth="1"/>
    <col min="1024" max="1024" width="84.83203125" style="78" customWidth="1"/>
    <col min="1025" max="1025" width="12.6640625" style="78" customWidth="1"/>
    <col min="1026" max="1026" width="19" style="78" customWidth="1"/>
    <col min="1027" max="1027" width="17.5" style="78" customWidth="1"/>
    <col min="1028" max="1028" width="22.6640625" style="78" customWidth="1"/>
    <col min="1029" max="1029" width="12.6640625" style="78" customWidth="1"/>
    <col min="1030" max="1030" width="22.6640625" style="78" customWidth="1"/>
    <col min="1031" max="1031" width="12.1640625" style="78" customWidth="1"/>
    <col min="1032" max="1032" width="24.1640625" style="78" customWidth="1"/>
    <col min="1033" max="1033" width="12.1640625" style="78" customWidth="1"/>
    <col min="1034" max="1034" width="25.1640625" style="78" customWidth="1"/>
    <col min="1035" max="1035" width="12.6640625" style="78" customWidth="1"/>
    <col min="1036" max="1036" width="24.1640625" style="78" customWidth="1"/>
    <col min="1037" max="1037" width="13.1640625" style="78" customWidth="1"/>
    <col min="1038" max="1038" width="16.83203125" style="78" customWidth="1"/>
    <col min="1039" max="1278" width="9.33203125" style="78"/>
    <col min="1279" max="1279" width="12.1640625" style="78" customWidth="1"/>
    <col min="1280" max="1280" width="84.83203125" style="78" customWidth="1"/>
    <col min="1281" max="1281" width="12.6640625" style="78" customWidth="1"/>
    <col min="1282" max="1282" width="19" style="78" customWidth="1"/>
    <col min="1283" max="1283" width="17.5" style="78" customWidth="1"/>
    <col min="1284" max="1284" width="22.6640625" style="78" customWidth="1"/>
    <col min="1285" max="1285" width="12.6640625" style="78" customWidth="1"/>
    <col min="1286" max="1286" width="22.6640625" style="78" customWidth="1"/>
    <col min="1287" max="1287" width="12.1640625" style="78" customWidth="1"/>
    <col min="1288" max="1288" width="24.1640625" style="78" customWidth="1"/>
    <col min="1289" max="1289" width="12.1640625" style="78" customWidth="1"/>
    <col min="1290" max="1290" width="25.1640625" style="78" customWidth="1"/>
    <col min="1291" max="1291" width="12.6640625" style="78" customWidth="1"/>
    <col min="1292" max="1292" width="24.1640625" style="78" customWidth="1"/>
    <col min="1293" max="1293" width="13.1640625" style="78" customWidth="1"/>
    <col min="1294" max="1294" width="16.83203125" style="78" customWidth="1"/>
    <col min="1295" max="1534" width="9.33203125" style="78"/>
    <col min="1535" max="1535" width="12.1640625" style="78" customWidth="1"/>
    <col min="1536" max="1536" width="84.83203125" style="78" customWidth="1"/>
    <col min="1537" max="1537" width="12.6640625" style="78" customWidth="1"/>
    <col min="1538" max="1538" width="19" style="78" customWidth="1"/>
    <col min="1539" max="1539" width="17.5" style="78" customWidth="1"/>
    <col min="1540" max="1540" width="22.6640625" style="78" customWidth="1"/>
    <col min="1541" max="1541" width="12.6640625" style="78" customWidth="1"/>
    <col min="1542" max="1542" width="22.6640625" style="78" customWidth="1"/>
    <col min="1543" max="1543" width="12.1640625" style="78" customWidth="1"/>
    <col min="1544" max="1544" width="24.1640625" style="78" customWidth="1"/>
    <col min="1545" max="1545" width="12.1640625" style="78" customWidth="1"/>
    <col min="1546" max="1546" width="25.1640625" style="78" customWidth="1"/>
    <col min="1547" max="1547" width="12.6640625" style="78" customWidth="1"/>
    <col min="1548" max="1548" width="24.1640625" style="78" customWidth="1"/>
    <col min="1549" max="1549" width="13.1640625" style="78" customWidth="1"/>
    <col min="1550" max="1550" width="16.83203125" style="78" customWidth="1"/>
    <col min="1551" max="1790" width="9.33203125" style="78"/>
    <col min="1791" max="1791" width="12.1640625" style="78" customWidth="1"/>
    <col min="1792" max="1792" width="84.83203125" style="78" customWidth="1"/>
    <col min="1793" max="1793" width="12.6640625" style="78" customWidth="1"/>
    <col min="1794" max="1794" width="19" style="78" customWidth="1"/>
    <col min="1795" max="1795" width="17.5" style="78" customWidth="1"/>
    <col min="1796" max="1796" width="22.6640625" style="78" customWidth="1"/>
    <col min="1797" max="1797" width="12.6640625" style="78" customWidth="1"/>
    <col min="1798" max="1798" width="22.6640625" style="78" customWidth="1"/>
    <col min="1799" max="1799" width="12.1640625" style="78" customWidth="1"/>
    <col min="1800" max="1800" width="24.1640625" style="78" customWidth="1"/>
    <col min="1801" max="1801" width="12.1640625" style="78" customWidth="1"/>
    <col min="1802" max="1802" width="25.1640625" style="78" customWidth="1"/>
    <col min="1803" max="1803" width="12.6640625" style="78" customWidth="1"/>
    <col min="1804" max="1804" width="24.1640625" style="78" customWidth="1"/>
    <col min="1805" max="1805" width="13.1640625" style="78" customWidth="1"/>
    <col min="1806" max="1806" width="16.83203125" style="78" customWidth="1"/>
    <col min="1807" max="2046" width="9.33203125" style="78"/>
    <col min="2047" max="2047" width="12.1640625" style="78" customWidth="1"/>
    <col min="2048" max="2048" width="84.83203125" style="78" customWidth="1"/>
    <col min="2049" max="2049" width="12.6640625" style="78" customWidth="1"/>
    <col min="2050" max="2050" width="19" style="78" customWidth="1"/>
    <col min="2051" max="2051" width="17.5" style="78" customWidth="1"/>
    <col min="2052" max="2052" width="22.6640625" style="78" customWidth="1"/>
    <col min="2053" max="2053" width="12.6640625" style="78" customWidth="1"/>
    <col min="2054" max="2054" width="22.6640625" style="78" customWidth="1"/>
    <col min="2055" max="2055" width="12.1640625" style="78" customWidth="1"/>
    <col min="2056" max="2056" width="24.1640625" style="78" customWidth="1"/>
    <col min="2057" max="2057" width="12.1640625" style="78" customWidth="1"/>
    <col min="2058" max="2058" width="25.1640625" style="78" customWidth="1"/>
    <col min="2059" max="2059" width="12.6640625" style="78" customWidth="1"/>
    <col min="2060" max="2060" width="24.1640625" style="78" customWidth="1"/>
    <col min="2061" max="2061" width="13.1640625" style="78" customWidth="1"/>
    <col min="2062" max="2062" width="16.83203125" style="78" customWidth="1"/>
    <col min="2063" max="2302" width="9.33203125" style="78"/>
    <col min="2303" max="2303" width="12.1640625" style="78" customWidth="1"/>
    <col min="2304" max="2304" width="84.83203125" style="78" customWidth="1"/>
    <col min="2305" max="2305" width="12.6640625" style="78" customWidth="1"/>
    <col min="2306" max="2306" width="19" style="78" customWidth="1"/>
    <col min="2307" max="2307" width="17.5" style="78" customWidth="1"/>
    <col min="2308" max="2308" width="22.6640625" style="78" customWidth="1"/>
    <col min="2309" max="2309" width="12.6640625" style="78" customWidth="1"/>
    <col min="2310" max="2310" width="22.6640625" style="78" customWidth="1"/>
    <col min="2311" max="2311" width="12.1640625" style="78" customWidth="1"/>
    <col min="2312" max="2312" width="24.1640625" style="78" customWidth="1"/>
    <col min="2313" max="2313" width="12.1640625" style="78" customWidth="1"/>
    <col min="2314" max="2314" width="25.1640625" style="78" customWidth="1"/>
    <col min="2315" max="2315" width="12.6640625" style="78" customWidth="1"/>
    <col min="2316" max="2316" width="24.1640625" style="78" customWidth="1"/>
    <col min="2317" max="2317" width="13.1640625" style="78" customWidth="1"/>
    <col min="2318" max="2318" width="16.83203125" style="78" customWidth="1"/>
    <col min="2319" max="2558" width="9.33203125" style="78"/>
    <col min="2559" max="2559" width="12.1640625" style="78" customWidth="1"/>
    <col min="2560" max="2560" width="84.83203125" style="78" customWidth="1"/>
    <col min="2561" max="2561" width="12.6640625" style="78" customWidth="1"/>
    <col min="2562" max="2562" width="19" style="78" customWidth="1"/>
    <col min="2563" max="2563" width="17.5" style="78" customWidth="1"/>
    <col min="2564" max="2564" width="22.6640625" style="78" customWidth="1"/>
    <col min="2565" max="2565" width="12.6640625" style="78" customWidth="1"/>
    <col min="2566" max="2566" width="22.6640625" style="78" customWidth="1"/>
    <col min="2567" max="2567" width="12.1640625" style="78" customWidth="1"/>
    <col min="2568" max="2568" width="24.1640625" style="78" customWidth="1"/>
    <col min="2569" max="2569" width="12.1640625" style="78" customWidth="1"/>
    <col min="2570" max="2570" width="25.1640625" style="78" customWidth="1"/>
    <col min="2571" max="2571" width="12.6640625" style="78" customWidth="1"/>
    <col min="2572" max="2572" width="24.1640625" style="78" customWidth="1"/>
    <col min="2573" max="2573" width="13.1640625" style="78" customWidth="1"/>
    <col min="2574" max="2574" width="16.83203125" style="78" customWidth="1"/>
    <col min="2575" max="2814" width="9.33203125" style="78"/>
    <col min="2815" max="2815" width="12.1640625" style="78" customWidth="1"/>
    <col min="2816" max="2816" width="84.83203125" style="78" customWidth="1"/>
    <col min="2817" max="2817" width="12.6640625" style="78" customWidth="1"/>
    <col min="2818" max="2818" width="19" style="78" customWidth="1"/>
    <col min="2819" max="2819" width="17.5" style="78" customWidth="1"/>
    <col min="2820" max="2820" width="22.6640625" style="78" customWidth="1"/>
    <col min="2821" max="2821" width="12.6640625" style="78" customWidth="1"/>
    <col min="2822" max="2822" width="22.6640625" style="78" customWidth="1"/>
    <col min="2823" max="2823" width="12.1640625" style="78" customWidth="1"/>
    <col min="2824" max="2824" width="24.1640625" style="78" customWidth="1"/>
    <col min="2825" max="2825" width="12.1640625" style="78" customWidth="1"/>
    <col min="2826" max="2826" width="25.1640625" style="78" customWidth="1"/>
    <col min="2827" max="2827" width="12.6640625" style="78" customWidth="1"/>
    <col min="2828" max="2828" width="24.1640625" style="78" customWidth="1"/>
    <col min="2829" max="2829" width="13.1640625" style="78" customWidth="1"/>
    <col min="2830" max="2830" width="16.83203125" style="78" customWidth="1"/>
    <col min="2831" max="3070" width="9.33203125" style="78"/>
    <col min="3071" max="3071" width="12.1640625" style="78" customWidth="1"/>
    <col min="3072" max="3072" width="84.83203125" style="78" customWidth="1"/>
    <col min="3073" max="3073" width="12.6640625" style="78" customWidth="1"/>
    <col min="3074" max="3074" width="19" style="78" customWidth="1"/>
    <col min="3075" max="3075" width="17.5" style="78" customWidth="1"/>
    <col min="3076" max="3076" width="22.6640625" style="78" customWidth="1"/>
    <col min="3077" max="3077" width="12.6640625" style="78" customWidth="1"/>
    <col min="3078" max="3078" width="22.6640625" style="78" customWidth="1"/>
    <col min="3079" max="3079" width="12.1640625" style="78" customWidth="1"/>
    <col min="3080" max="3080" width="24.1640625" style="78" customWidth="1"/>
    <col min="3081" max="3081" width="12.1640625" style="78" customWidth="1"/>
    <col min="3082" max="3082" width="25.1640625" style="78" customWidth="1"/>
    <col min="3083" max="3083" width="12.6640625" style="78" customWidth="1"/>
    <col min="3084" max="3084" width="24.1640625" style="78" customWidth="1"/>
    <col min="3085" max="3085" width="13.1640625" style="78" customWidth="1"/>
    <col min="3086" max="3086" width="16.83203125" style="78" customWidth="1"/>
    <col min="3087" max="3326" width="9.33203125" style="78"/>
    <col min="3327" max="3327" width="12.1640625" style="78" customWidth="1"/>
    <col min="3328" max="3328" width="84.83203125" style="78" customWidth="1"/>
    <col min="3329" max="3329" width="12.6640625" style="78" customWidth="1"/>
    <col min="3330" max="3330" width="19" style="78" customWidth="1"/>
    <col min="3331" max="3331" width="17.5" style="78" customWidth="1"/>
    <col min="3332" max="3332" width="22.6640625" style="78" customWidth="1"/>
    <col min="3333" max="3333" width="12.6640625" style="78" customWidth="1"/>
    <col min="3334" max="3334" width="22.6640625" style="78" customWidth="1"/>
    <col min="3335" max="3335" width="12.1640625" style="78" customWidth="1"/>
    <col min="3336" max="3336" width="24.1640625" style="78" customWidth="1"/>
    <col min="3337" max="3337" width="12.1640625" style="78" customWidth="1"/>
    <col min="3338" max="3338" width="25.1640625" style="78" customWidth="1"/>
    <col min="3339" max="3339" width="12.6640625" style="78" customWidth="1"/>
    <col min="3340" max="3340" width="24.1640625" style="78" customWidth="1"/>
    <col min="3341" max="3341" width="13.1640625" style="78" customWidth="1"/>
    <col min="3342" max="3342" width="16.83203125" style="78" customWidth="1"/>
    <col min="3343" max="3582" width="9.33203125" style="78"/>
    <col min="3583" max="3583" width="12.1640625" style="78" customWidth="1"/>
    <col min="3584" max="3584" width="84.83203125" style="78" customWidth="1"/>
    <col min="3585" max="3585" width="12.6640625" style="78" customWidth="1"/>
    <col min="3586" max="3586" width="19" style="78" customWidth="1"/>
    <col min="3587" max="3587" width="17.5" style="78" customWidth="1"/>
    <col min="3588" max="3588" width="22.6640625" style="78" customWidth="1"/>
    <col min="3589" max="3589" width="12.6640625" style="78" customWidth="1"/>
    <col min="3590" max="3590" width="22.6640625" style="78" customWidth="1"/>
    <col min="3591" max="3591" width="12.1640625" style="78" customWidth="1"/>
    <col min="3592" max="3592" width="24.1640625" style="78" customWidth="1"/>
    <col min="3593" max="3593" width="12.1640625" style="78" customWidth="1"/>
    <col min="3594" max="3594" width="25.1640625" style="78" customWidth="1"/>
    <col min="3595" max="3595" width="12.6640625" style="78" customWidth="1"/>
    <col min="3596" max="3596" width="24.1640625" style="78" customWidth="1"/>
    <col min="3597" max="3597" width="13.1640625" style="78" customWidth="1"/>
    <col min="3598" max="3598" width="16.83203125" style="78" customWidth="1"/>
    <col min="3599" max="3838" width="9.33203125" style="78"/>
    <col min="3839" max="3839" width="12.1640625" style="78" customWidth="1"/>
    <col min="3840" max="3840" width="84.83203125" style="78" customWidth="1"/>
    <col min="3841" max="3841" width="12.6640625" style="78" customWidth="1"/>
    <col min="3842" max="3842" width="19" style="78" customWidth="1"/>
    <col min="3843" max="3843" width="17.5" style="78" customWidth="1"/>
    <col min="3844" max="3844" width="22.6640625" style="78" customWidth="1"/>
    <col min="3845" max="3845" width="12.6640625" style="78" customWidth="1"/>
    <col min="3846" max="3846" width="22.6640625" style="78" customWidth="1"/>
    <col min="3847" max="3847" width="12.1640625" style="78" customWidth="1"/>
    <col min="3848" max="3848" width="24.1640625" style="78" customWidth="1"/>
    <col min="3849" max="3849" width="12.1640625" style="78" customWidth="1"/>
    <col min="3850" max="3850" width="25.1640625" style="78" customWidth="1"/>
    <col min="3851" max="3851" width="12.6640625" style="78" customWidth="1"/>
    <col min="3852" max="3852" width="24.1640625" style="78" customWidth="1"/>
    <col min="3853" max="3853" width="13.1640625" style="78" customWidth="1"/>
    <col min="3854" max="3854" width="16.83203125" style="78" customWidth="1"/>
    <col min="3855" max="4094" width="9.33203125" style="78"/>
    <col min="4095" max="4095" width="12.1640625" style="78" customWidth="1"/>
    <col min="4096" max="4096" width="84.83203125" style="78" customWidth="1"/>
    <col min="4097" max="4097" width="12.6640625" style="78" customWidth="1"/>
    <col min="4098" max="4098" width="19" style="78" customWidth="1"/>
    <col min="4099" max="4099" width="17.5" style="78" customWidth="1"/>
    <col min="4100" max="4100" width="22.6640625" style="78" customWidth="1"/>
    <col min="4101" max="4101" width="12.6640625" style="78" customWidth="1"/>
    <col min="4102" max="4102" width="22.6640625" style="78" customWidth="1"/>
    <col min="4103" max="4103" width="12.1640625" style="78" customWidth="1"/>
    <col min="4104" max="4104" width="24.1640625" style="78" customWidth="1"/>
    <col min="4105" max="4105" width="12.1640625" style="78" customWidth="1"/>
    <col min="4106" max="4106" width="25.1640625" style="78" customWidth="1"/>
    <col min="4107" max="4107" width="12.6640625" style="78" customWidth="1"/>
    <col min="4108" max="4108" width="24.1640625" style="78" customWidth="1"/>
    <col min="4109" max="4109" width="13.1640625" style="78" customWidth="1"/>
    <col min="4110" max="4110" width="16.83203125" style="78" customWidth="1"/>
    <col min="4111" max="4350" width="9.33203125" style="78"/>
    <col min="4351" max="4351" width="12.1640625" style="78" customWidth="1"/>
    <col min="4352" max="4352" width="84.83203125" style="78" customWidth="1"/>
    <col min="4353" max="4353" width="12.6640625" style="78" customWidth="1"/>
    <col min="4354" max="4354" width="19" style="78" customWidth="1"/>
    <col min="4355" max="4355" width="17.5" style="78" customWidth="1"/>
    <col min="4356" max="4356" width="22.6640625" style="78" customWidth="1"/>
    <col min="4357" max="4357" width="12.6640625" style="78" customWidth="1"/>
    <col min="4358" max="4358" width="22.6640625" style="78" customWidth="1"/>
    <col min="4359" max="4359" width="12.1640625" style="78" customWidth="1"/>
    <col min="4360" max="4360" width="24.1640625" style="78" customWidth="1"/>
    <col min="4361" max="4361" width="12.1640625" style="78" customWidth="1"/>
    <col min="4362" max="4362" width="25.1640625" style="78" customWidth="1"/>
    <col min="4363" max="4363" width="12.6640625" style="78" customWidth="1"/>
    <col min="4364" max="4364" width="24.1640625" style="78" customWidth="1"/>
    <col min="4365" max="4365" width="13.1640625" style="78" customWidth="1"/>
    <col min="4366" max="4366" width="16.83203125" style="78" customWidth="1"/>
    <col min="4367" max="4606" width="9.33203125" style="78"/>
    <col min="4607" max="4607" width="12.1640625" style="78" customWidth="1"/>
    <col min="4608" max="4608" width="84.83203125" style="78" customWidth="1"/>
    <col min="4609" max="4609" width="12.6640625" style="78" customWidth="1"/>
    <col min="4610" max="4610" width="19" style="78" customWidth="1"/>
    <col min="4611" max="4611" width="17.5" style="78" customWidth="1"/>
    <col min="4612" max="4612" width="22.6640625" style="78" customWidth="1"/>
    <col min="4613" max="4613" width="12.6640625" style="78" customWidth="1"/>
    <col min="4614" max="4614" width="22.6640625" style="78" customWidth="1"/>
    <col min="4615" max="4615" width="12.1640625" style="78" customWidth="1"/>
    <col min="4616" max="4616" width="24.1640625" style="78" customWidth="1"/>
    <col min="4617" max="4617" width="12.1640625" style="78" customWidth="1"/>
    <col min="4618" max="4618" width="25.1640625" style="78" customWidth="1"/>
    <col min="4619" max="4619" width="12.6640625" style="78" customWidth="1"/>
    <col min="4620" max="4620" width="24.1640625" style="78" customWidth="1"/>
    <col min="4621" max="4621" width="13.1640625" style="78" customWidth="1"/>
    <col min="4622" max="4622" width="16.83203125" style="78" customWidth="1"/>
    <col min="4623" max="4862" width="9.33203125" style="78"/>
    <col min="4863" max="4863" width="12.1640625" style="78" customWidth="1"/>
    <col min="4864" max="4864" width="84.83203125" style="78" customWidth="1"/>
    <col min="4865" max="4865" width="12.6640625" style="78" customWidth="1"/>
    <col min="4866" max="4866" width="19" style="78" customWidth="1"/>
    <col min="4867" max="4867" width="17.5" style="78" customWidth="1"/>
    <col min="4868" max="4868" width="22.6640625" style="78" customWidth="1"/>
    <col min="4869" max="4869" width="12.6640625" style="78" customWidth="1"/>
    <col min="4870" max="4870" width="22.6640625" style="78" customWidth="1"/>
    <col min="4871" max="4871" width="12.1640625" style="78" customWidth="1"/>
    <col min="4872" max="4872" width="24.1640625" style="78" customWidth="1"/>
    <col min="4873" max="4873" width="12.1640625" style="78" customWidth="1"/>
    <col min="4874" max="4874" width="25.1640625" style="78" customWidth="1"/>
    <col min="4875" max="4875" width="12.6640625" style="78" customWidth="1"/>
    <col min="4876" max="4876" width="24.1640625" style="78" customWidth="1"/>
    <col min="4877" max="4877" width="13.1640625" style="78" customWidth="1"/>
    <col min="4878" max="4878" width="16.83203125" style="78" customWidth="1"/>
    <col min="4879" max="5118" width="9.33203125" style="78"/>
    <col min="5119" max="5119" width="12.1640625" style="78" customWidth="1"/>
    <col min="5120" max="5120" width="84.83203125" style="78" customWidth="1"/>
    <col min="5121" max="5121" width="12.6640625" style="78" customWidth="1"/>
    <col min="5122" max="5122" width="19" style="78" customWidth="1"/>
    <col min="5123" max="5123" width="17.5" style="78" customWidth="1"/>
    <col min="5124" max="5124" width="22.6640625" style="78" customWidth="1"/>
    <col min="5125" max="5125" width="12.6640625" style="78" customWidth="1"/>
    <col min="5126" max="5126" width="22.6640625" style="78" customWidth="1"/>
    <col min="5127" max="5127" width="12.1640625" style="78" customWidth="1"/>
    <col min="5128" max="5128" width="24.1640625" style="78" customWidth="1"/>
    <col min="5129" max="5129" width="12.1640625" style="78" customWidth="1"/>
    <col min="5130" max="5130" width="25.1640625" style="78" customWidth="1"/>
    <col min="5131" max="5131" width="12.6640625" style="78" customWidth="1"/>
    <col min="5132" max="5132" width="24.1640625" style="78" customWidth="1"/>
    <col min="5133" max="5133" width="13.1640625" style="78" customWidth="1"/>
    <col min="5134" max="5134" width="16.83203125" style="78" customWidth="1"/>
    <col min="5135" max="5374" width="9.33203125" style="78"/>
    <col min="5375" max="5375" width="12.1640625" style="78" customWidth="1"/>
    <col min="5376" max="5376" width="84.83203125" style="78" customWidth="1"/>
    <col min="5377" max="5377" width="12.6640625" style="78" customWidth="1"/>
    <col min="5378" max="5378" width="19" style="78" customWidth="1"/>
    <col min="5379" max="5379" width="17.5" style="78" customWidth="1"/>
    <col min="5380" max="5380" width="22.6640625" style="78" customWidth="1"/>
    <col min="5381" max="5381" width="12.6640625" style="78" customWidth="1"/>
    <col min="5382" max="5382" width="22.6640625" style="78" customWidth="1"/>
    <col min="5383" max="5383" width="12.1640625" style="78" customWidth="1"/>
    <col min="5384" max="5384" width="24.1640625" style="78" customWidth="1"/>
    <col min="5385" max="5385" width="12.1640625" style="78" customWidth="1"/>
    <col min="5386" max="5386" width="25.1640625" style="78" customWidth="1"/>
    <col min="5387" max="5387" width="12.6640625" style="78" customWidth="1"/>
    <col min="5388" max="5388" width="24.1640625" style="78" customWidth="1"/>
    <col min="5389" max="5389" width="13.1640625" style="78" customWidth="1"/>
    <col min="5390" max="5390" width="16.83203125" style="78" customWidth="1"/>
    <col min="5391" max="5630" width="9.33203125" style="78"/>
    <col min="5631" max="5631" width="12.1640625" style="78" customWidth="1"/>
    <col min="5632" max="5632" width="84.83203125" style="78" customWidth="1"/>
    <col min="5633" max="5633" width="12.6640625" style="78" customWidth="1"/>
    <col min="5634" max="5634" width="19" style="78" customWidth="1"/>
    <col min="5635" max="5635" width="17.5" style="78" customWidth="1"/>
    <col min="5636" max="5636" width="22.6640625" style="78" customWidth="1"/>
    <col min="5637" max="5637" width="12.6640625" style="78" customWidth="1"/>
    <col min="5638" max="5638" width="22.6640625" style="78" customWidth="1"/>
    <col min="5639" max="5639" width="12.1640625" style="78" customWidth="1"/>
    <col min="5640" max="5640" width="24.1640625" style="78" customWidth="1"/>
    <col min="5641" max="5641" width="12.1640625" style="78" customWidth="1"/>
    <col min="5642" max="5642" width="25.1640625" style="78" customWidth="1"/>
    <col min="5643" max="5643" width="12.6640625" style="78" customWidth="1"/>
    <col min="5644" max="5644" width="24.1640625" style="78" customWidth="1"/>
    <col min="5645" max="5645" width="13.1640625" style="78" customWidth="1"/>
    <col min="5646" max="5646" width="16.83203125" style="78" customWidth="1"/>
    <col min="5647" max="5886" width="9.33203125" style="78"/>
    <col min="5887" max="5887" width="12.1640625" style="78" customWidth="1"/>
    <col min="5888" max="5888" width="84.83203125" style="78" customWidth="1"/>
    <col min="5889" max="5889" width="12.6640625" style="78" customWidth="1"/>
    <col min="5890" max="5890" width="19" style="78" customWidth="1"/>
    <col min="5891" max="5891" width="17.5" style="78" customWidth="1"/>
    <col min="5892" max="5892" width="22.6640625" style="78" customWidth="1"/>
    <col min="5893" max="5893" width="12.6640625" style="78" customWidth="1"/>
    <col min="5894" max="5894" width="22.6640625" style="78" customWidth="1"/>
    <col min="5895" max="5895" width="12.1640625" style="78" customWidth="1"/>
    <col min="5896" max="5896" width="24.1640625" style="78" customWidth="1"/>
    <col min="5897" max="5897" width="12.1640625" style="78" customWidth="1"/>
    <col min="5898" max="5898" width="25.1640625" style="78" customWidth="1"/>
    <col min="5899" max="5899" width="12.6640625" style="78" customWidth="1"/>
    <col min="5900" max="5900" width="24.1640625" style="78" customWidth="1"/>
    <col min="5901" max="5901" width="13.1640625" style="78" customWidth="1"/>
    <col min="5902" max="5902" width="16.83203125" style="78" customWidth="1"/>
    <col min="5903" max="6142" width="9.33203125" style="78"/>
    <col min="6143" max="6143" width="12.1640625" style="78" customWidth="1"/>
    <col min="6144" max="6144" width="84.83203125" style="78" customWidth="1"/>
    <col min="6145" max="6145" width="12.6640625" style="78" customWidth="1"/>
    <col min="6146" max="6146" width="19" style="78" customWidth="1"/>
    <col min="6147" max="6147" width="17.5" style="78" customWidth="1"/>
    <col min="6148" max="6148" width="22.6640625" style="78" customWidth="1"/>
    <col min="6149" max="6149" width="12.6640625" style="78" customWidth="1"/>
    <col min="6150" max="6150" width="22.6640625" style="78" customWidth="1"/>
    <col min="6151" max="6151" width="12.1640625" style="78" customWidth="1"/>
    <col min="6152" max="6152" width="24.1640625" style="78" customWidth="1"/>
    <col min="6153" max="6153" width="12.1640625" style="78" customWidth="1"/>
    <col min="6154" max="6154" width="25.1640625" style="78" customWidth="1"/>
    <col min="6155" max="6155" width="12.6640625" style="78" customWidth="1"/>
    <col min="6156" max="6156" width="24.1640625" style="78" customWidth="1"/>
    <col min="6157" max="6157" width="13.1640625" style="78" customWidth="1"/>
    <col min="6158" max="6158" width="16.83203125" style="78" customWidth="1"/>
    <col min="6159" max="6398" width="9.33203125" style="78"/>
    <col min="6399" max="6399" width="12.1640625" style="78" customWidth="1"/>
    <col min="6400" max="6400" width="84.83203125" style="78" customWidth="1"/>
    <col min="6401" max="6401" width="12.6640625" style="78" customWidth="1"/>
    <col min="6402" max="6402" width="19" style="78" customWidth="1"/>
    <col min="6403" max="6403" width="17.5" style="78" customWidth="1"/>
    <col min="6404" max="6404" width="22.6640625" style="78" customWidth="1"/>
    <col min="6405" max="6405" width="12.6640625" style="78" customWidth="1"/>
    <col min="6406" max="6406" width="22.6640625" style="78" customWidth="1"/>
    <col min="6407" max="6407" width="12.1640625" style="78" customWidth="1"/>
    <col min="6408" max="6408" width="24.1640625" style="78" customWidth="1"/>
    <col min="6409" max="6409" width="12.1640625" style="78" customWidth="1"/>
    <col min="6410" max="6410" width="25.1640625" style="78" customWidth="1"/>
    <col min="6411" max="6411" width="12.6640625" style="78" customWidth="1"/>
    <col min="6412" max="6412" width="24.1640625" style="78" customWidth="1"/>
    <col min="6413" max="6413" width="13.1640625" style="78" customWidth="1"/>
    <col min="6414" max="6414" width="16.83203125" style="78" customWidth="1"/>
    <col min="6415" max="6654" width="9.33203125" style="78"/>
    <col min="6655" max="6655" width="12.1640625" style="78" customWidth="1"/>
    <col min="6656" max="6656" width="84.83203125" style="78" customWidth="1"/>
    <col min="6657" max="6657" width="12.6640625" style="78" customWidth="1"/>
    <col min="6658" max="6658" width="19" style="78" customWidth="1"/>
    <col min="6659" max="6659" width="17.5" style="78" customWidth="1"/>
    <col min="6660" max="6660" width="22.6640625" style="78" customWidth="1"/>
    <col min="6661" max="6661" width="12.6640625" style="78" customWidth="1"/>
    <col min="6662" max="6662" width="22.6640625" style="78" customWidth="1"/>
    <col min="6663" max="6663" width="12.1640625" style="78" customWidth="1"/>
    <col min="6664" max="6664" width="24.1640625" style="78" customWidth="1"/>
    <col min="6665" max="6665" width="12.1640625" style="78" customWidth="1"/>
    <col min="6666" max="6666" width="25.1640625" style="78" customWidth="1"/>
    <col min="6667" max="6667" width="12.6640625" style="78" customWidth="1"/>
    <col min="6668" max="6668" width="24.1640625" style="78" customWidth="1"/>
    <col min="6669" max="6669" width="13.1640625" style="78" customWidth="1"/>
    <col min="6670" max="6670" width="16.83203125" style="78" customWidth="1"/>
    <col min="6671" max="6910" width="9.33203125" style="78"/>
    <col min="6911" max="6911" width="12.1640625" style="78" customWidth="1"/>
    <col min="6912" max="6912" width="84.83203125" style="78" customWidth="1"/>
    <col min="6913" max="6913" width="12.6640625" style="78" customWidth="1"/>
    <col min="6914" max="6914" width="19" style="78" customWidth="1"/>
    <col min="6915" max="6915" width="17.5" style="78" customWidth="1"/>
    <col min="6916" max="6916" width="22.6640625" style="78" customWidth="1"/>
    <col min="6917" max="6917" width="12.6640625" style="78" customWidth="1"/>
    <col min="6918" max="6918" width="22.6640625" style="78" customWidth="1"/>
    <col min="6919" max="6919" width="12.1640625" style="78" customWidth="1"/>
    <col min="6920" max="6920" width="24.1640625" style="78" customWidth="1"/>
    <col min="6921" max="6921" width="12.1640625" style="78" customWidth="1"/>
    <col min="6922" max="6922" width="25.1640625" style="78" customWidth="1"/>
    <col min="6923" max="6923" width="12.6640625" style="78" customWidth="1"/>
    <col min="6924" max="6924" width="24.1640625" style="78" customWidth="1"/>
    <col min="6925" max="6925" width="13.1640625" style="78" customWidth="1"/>
    <col min="6926" max="6926" width="16.83203125" style="78" customWidth="1"/>
    <col min="6927" max="7166" width="9.33203125" style="78"/>
    <col min="7167" max="7167" width="12.1640625" style="78" customWidth="1"/>
    <col min="7168" max="7168" width="84.83203125" style="78" customWidth="1"/>
    <col min="7169" max="7169" width="12.6640625" style="78" customWidth="1"/>
    <col min="7170" max="7170" width="19" style="78" customWidth="1"/>
    <col min="7171" max="7171" width="17.5" style="78" customWidth="1"/>
    <col min="7172" max="7172" width="22.6640625" style="78" customWidth="1"/>
    <col min="7173" max="7173" width="12.6640625" style="78" customWidth="1"/>
    <col min="7174" max="7174" width="22.6640625" style="78" customWidth="1"/>
    <col min="7175" max="7175" width="12.1640625" style="78" customWidth="1"/>
    <col min="7176" max="7176" width="24.1640625" style="78" customWidth="1"/>
    <col min="7177" max="7177" width="12.1640625" style="78" customWidth="1"/>
    <col min="7178" max="7178" width="25.1640625" style="78" customWidth="1"/>
    <col min="7179" max="7179" width="12.6640625" style="78" customWidth="1"/>
    <col min="7180" max="7180" width="24.1640625" style="78" customWidth="1"/>
    <col min="7181" max="7181" width="13.1640625" style="78" customWidth="1"/>
    <col min="7182" max="7182" width="16.83203125" style="78" customWidth="1"/>
    <col min="7183" max="7422" width="9.33203125" style="78"/>
    <col min="7423" max="7423" width="12.1640625" style="78" customWidth="1"/>
    <col min="7424" max="7424" width="84.83203125" style="78" customWidth="1"/>
    <col min="7425" max="7425" width="12.6640625" style="78" customWidth="1"/>
    <col min="7426" max="7426" width="19" style="78" customWidth="1"/>
    <col min="7427" max="7427" width="17.5" style="78" customWidth="1"/>
    <col min="7428" max="7428" width="22.6640625" style="78" customWidth="1"/>
    <col min="7429" max="7429" width="12.6640625" style="78" customWidth="1"/>
    <col min="7430" max="7430" width="22.6640625" style="78" customWidth="1"/>
    <col min="7431" max="7431" width="12.1640625" style="78" customWidth="1"/>
    <col min="7432" max="7432" width="24.1640625" style="78" customWidth="1"/>
    <col min="7433" max="7433" width="12.1640625" style="78" customWidth="1"/>
    <col min="7434" max="7434" width="25.1640625" style="78" customWidth="1"/>
    <col min="7435" max="7435" width="12.6640625" style="78" customWidth="1"/>
    <col min="7436" max="7436" width="24.1640625" style="78" customWidth="1"/>
    <col min="7437" max="7437" width="13.1640625" style="78" customWidth="1"/>
    <col min="7438" max="7438" width="16.83203125" style="78" customWidth="1"/>
    <col min="7439" max="7678" width="9.33203125" style="78"/>
    <col min="7679" max="7679" width="12.1640625" style="78" customWidth="1"/>
    <col min="7680" max="7680" width="84.83203125" style="78" customWidth="1"/>
    <col min="7681" max="7681" width="12.6640625" style="78" customWidth="1"/>
    <col min="7682" max="7682" width="19" style="78" customWidth="1"/>
    <col min="7683" max="7683" width="17.5" style="78" customWidth="1"/>
    <col min="7684" max="7684" width="22.6640625" style="78" customWidth="1"/>
    <col min="7685" max="7685" width="12.6640625" style="78" customWidth="1"/>
    <col min="7686" max="7686" width="22.6640625" style="78" customWidth="1"/>
    <col min="7687" max="7687" width="12.1640625" style="78" customWidth="1"/>
    <col min="7688" max="7688" width="24.1640625" style="78" customWidth="1"/>
    <col min="7689" max="7689" width="12.1640625" style="78" customWidth="1"/>
    <col min="7690" max="7690" width="25.1640625" style="78" customWidth="1"/>
    <col min="7691" max="7691" width="12.6640625" style="78" customWidth="1"/>
    <col min="7692" max="7692" width="24.1640625" style="78" customWidth="1"/>
    <col min="7693" max="7693" width="13.1640625" style="78" customWidth="1"/>
    <col min="7694" max="7694" width="16.83203125" style="78" customWidth="1"/>
    <col min="7695" max="7934" width="9.33203125" style="78"/>
    <col min="7935" max="7935" width="12.1640625" style="78" customWidth="1"/>
    <col min="7936" max="7936" width="84.83203125" style="78" customWidth="1"/>
    <col min="7937" max="7937" width="12.6640625" style="78" customWidth="1"/>
    <col min="7938" max="7938" width="19" style="78" customWidth="1"/>
    <col min="7939" max="7939" width="17.5" style="78" customWidth="1"/>
    <col min="7940" max="7940" width="22.6640625" style="78" customWidth="1"/>
    <col min="7941" max="7941" width="12.6640625" style="78" customWidth="1"/>
    <col min="7942" max="7942" width="22.6640625" style="78" customWidth="1"/>
    <col min="7943" max="7943" width="12.1640625" style="78" customWidth="1"/>
    <col min="7944" max="7944" width="24.1640625" style="78" customWidth="1"/>
    <col min="7945" max="7945" width="12.1640625" style="78" customWidth="1"/>
    <col min="7946" max="7946" width="25.1640625" style="78" customWidth="1"/>
    <col min="7947" max="7947" width="12.6640625" style="78" customWidth="1"/>
    <col min="7948" max="7948" width="24.1640625" style="78" customWidth="1"/>
    <col min="7949" max="7949" width="13.1640625" style="78" customWidth="1"/>
    <col min="7950" max="7950" width="16.83203125" style="78" customWidth="1"/>
    <col min="7951" max="8190" width="9.33203125" style="78"/>
    <col min="8191" max="8191" width="12.1640625" style="78" customWidth="1"/>
    <col min="8192" max="8192" width="84.83203125" style="78" customWidth="1"/>
    <col min="8193" max="8193" width="12.6640625" style="78" customWidth="1"/>
    <col min="8194" max="8194" width="19" style="78" customWidth="1"/>
    <col min="8195" max="8195" width="17.5" style="78" customWidth="1"/>
    <col min="8196" max="8196" width="22.6640625" style="78" customWidth="1"/>
    <col min="8197" max="8197" width="12.6640625" style="78" customWidth="1"/>
    <col min="8198" max="8198" width="22.6640625" style="78" customWidth="1"/>
    <col min="8199" max="8199" width="12.1640625" style="78" customWidth="1"/>
    <col min="8200" max="8200" width="24.1640625" style="78" customWidth="1"/>
    <col min="8201" max="8201" width="12.1640625" style="78" customWidth="1"/>
    <col min="8202" max="8202" width="25.1640625" style="78" customWidth="1"/>
    <col min="8203" max="8203" width="12.6640625" style="78" customWidth="1"/>
    <col min="8204" max="8204" width="24.1640625" style="78" customWidth="1"/>
    <col min="8205" max="8205" width="13.1640625" style="78" customWidth="1"/>
    <col min="8206" max="8206" width="16.83203125" style="78" customWidth="1"/>
    <col min="8207" max="8446" width="9.33203125" style="78"/>
    <col min="8447" max="8447" width="12.1640625" style="78" customWidth="1"/>
    <col min="8448" max="8448" width="84.83203125" style="78" customWidth="1"/>
    <col min="8449" max="8449" width="12.6640625" style="78" customWidth="1"/>
    <col min="8450" max="8450" width="19" style="78" customWidth="1"/>
    <col min="8451" max="8451" width="17.5" style="78" customWidth="1"/>
    <col min="8452" max="8452" width="22.6640625" style="78" customWidth="1"/>
    <col min="8453" max="8453" width="12.6640625" style="78" customWidth="1"/>
    <col min="8454" max="8454" width="22.6640625" style="78" customWidth="1"/>
    <col min="8455" max="8455" width="12.1640625" style="78" customWidth="1"/>
    <col min="8456" max="8456" width="24.1640625" style="78" customWidth="1"/>
    <col min="8457" max="8457" width="12.1640625" style="78" customWidth="1"/>
    <col min="8458" max="8458" width="25.1640625" style="78" customWidth="1"/>
    <col min="8459" max="8459" width="12.6640625" style="78" customWidth="1"/>
    <col min="8460" max="8460" width="24.1640625" style="78" customWidth="1"/>
    <col min="8461" max="8461" width="13.1640625" style="78" customWidth="1"/>
    <col min="8462" max="8462" width="16.83203125" style="78" customWidth="1"/>
    <col min="8463" max="8702" width="9.33203125" style="78"/>
    <col min="8703" max="8703" width="12.1640625" style="78" customWidth="1"/>
    <col min="8704" max="8704" width="84.83203125" style="78" customWidth="1"/>
    <col min="8705" max="8705" width="12.6640625" style="78" customWidth="1"/>
    <col min="8706" max="8706" width="19" style="78" customWidth="1"/>
    <col min="8707" max="8707" width="17.5" style="78" customWidth="1"/>
    <col min="8708" max="8708" width="22.6640625" style="78" customWidth="1"/>
    <col min="8709" max="8709" width="12.6640625" style="78" customWidth="1"/>
    <col min="8710" max="8710" width="22.6640625" style="78" customWidth="1"/>
    <col min="8711" max="8711" width="12.1640625" style="78" customWidth="1"/>
    <col min="8712" max="8712" width="24.1640625" style="78" customWidth="1"/>
    <col min="8713" max="8713" width="12.1640625" style="78" customWidth="1"/>
    <col min="8714" max="8714" width="25.1640625" style="78" customWidth="1"/>
    <col min="8715" max="8715" width="12.6640625" style="78" customWidth="1"/>
    <col min="8716" max="8716" width="24.1640625" style="78" customWidth="1"/>
    <col min="8717" max="8717" width="13.1640625" style="78" customWidth="1"/>
    <col min="8718" max="8718" width="16.83203125" style="78" customWidth="1"/>
    <col min="8719" max="8958" width="9.33203125" style="78"/>
    <col min="8959" max="8959" width="12.1640625" style="78" customWidth="1"/>
    <col min="8960" max="8960" width="84.83203125" style="78" customWidth="1"/>
    <col min="8961" max="8961" width="12.6640625" style="78" customWidth="1"/>
    <col min="8962" max="8962" width="19" style="78" customWidth="1"/>
    <col min="8963" max="8963" width="17.5" style="78" customWidth="1"/>
    <col min="8964" max="8964" width="22.6640625" style="78" customWidth="1"/>
    <col min="8965" max="8965" width="12.6640625" style="78" customWidth="1"/>
    <col min="8966" max="8966" width="22.6640625" style="78" customWidth="1"/>
    <col min="8967" max="8967" width="12.1640625" style="78" customWidth="1"/>
    <col min="8968" max="8968" width="24.1640625" style="78" customWidth="1"/>
    <col min="8969" max="8969" width="12.1640625" style="78" customWidth="1"/>
    <col min="8970" max="8970" width="25.1640625" style="78" customWidth="1"/>
    <col min="8971" max="8971" width="12.6640625" style="78" customWidth="1"/>
    <col min="8972" max="8972" width="24.1640625" style="78" customWidth="1"/>
    <col min="8973" max="8973" width="13.1640625" style="78" customWidth="1"/>
    <col min="8974" max="8974" width="16.83203125" style="78" customWidth="1"/>
    <col min="8975" max="9214" width="9.33203125" style="78"/>
    <col min="9215" max="9215" width="12.1640625" style="78" customWidth="1"/>
    <col min="9216" max="9216" width="84.83203125" style="78" customWidth="1"/>
    <col min="9217" max="9217" width="12.6640625" style="78" customWidth="1"/>
    <col min="9218" max="9218" width="19" style="78" customWidth="1"/>
    <col min="9219" max="9219" width="17.5" style="78" customWidth="1"/>
    <col min="9220" max="9220" width="22.6640625" style="78" customWidth="1"/>
    <col min="9221" max="9221" width="12.6640625" style="78" customWidth="1"/>
    <col min="9222" max="9222" width="22.6640625" style="78" customWidth="1"/>
    <col min="9223" max="9223" width="12.1640625" style="78" customWidth="1"/>
    <col min="9224" max="9224" width="24.1640625" style="78" customWidth="1"/>
    <col min="9225" max="9225" width="12.1640625" style="78" customWidth="1"/>
    <col min="9226" max="9226" width="25.1640625" style="78" customWidth="1"/>
    <col min="9227" max="9227" width="12.6640625" style="78" customWidth="1"/>
    <col min="9228" max="9228" width="24.1640625" style="78" customWidth="1"/>
    <col min="9229" max="9229" width="13.1640625" style="78" customWidth="1"/>
    <col min="9230" max="9230" width="16.83203125" style="78" customWidth="1"/>
    <col min="9231" max="9470" width="9.33203125" style="78"/>
    <col min="9471" max="9471" width="12.1640625" style="78" customWidth="1"/>
    <col min="9472" max="9472" width="84.83203125" style="78" customWidth="1"/>
    <col min="9473" max="9473" width="12.6640625" style="78" customWidth="1"/>
    <col min="9474" max="9474" width="19" style="78" customWidth="1"/>
    <col min="9475" max="9475" width="17.5" style="78" customWidth="1"/>
    <col min="9476" max="9476" width="22.6640625" style="78" customWidth="1"/>
    <col min="9477" max="9477" width="12.6640625" style="78" customWidth="1"/>
    <col min="9478" max="9478" width="22.6640625" style="78" customWidth="1"/>
    <col min="9479" max="9479" width="12.1640625" style="78" customWidth="1"/>
    <col min="9480" max="9480" width="24.1640625" style="78" customWidth="1"/>
    <col min="9481" max="9481" width="12.1640625" style="78" customWidth="1"/>
    <col min="9482" max="9482" width="25.1640625" style="78" customWidth="1"/>
    <col min="9483" max="9483" width="12.6640625" style="78" customWidth="1"/>
    <col min="9484" max="9484" width="24.1640625" style="78" customWidth="1"/>
    <col min="9485" max="9485" width="13.1640625" style="78" customWidth="1"/>
    <col min="9486" max="9486" width="16.83203125" style="78" customWidth="1"/>
    <col min="9487" max="9726" width="9.33203125" style="78"/>
    <col min="9727" max="9727" width="12.1640625" style="78" customWidth="1"/>
    <col min="9728" max="9728" width="84.83203125" style="78" customWidth="1"/>
    <col min="9729" max="9729" width="12.6640625" style="78" customWidth="1"/>
    <col min="9730" max="9730" width="19" style="78" customWidth="1"/>
    <col min="9731" max="9731" width="17.5" style="78" customWidth="1"/>
    <col min="9732" max="9732" width="22.6640625" style="78" customWidth="1"/>
    <col min="9733" max="9733" width="12.6640625" style="78" customWidth="1"/>
    <col min="9734" max="9734" width="22.6640625" style="78" customWidth="1"/>
    <col min="9735" max="9735" width="12.1640625" style="78" customWidth="1"/>
    <col min="9736" max="9736" width="24.1640625" style="78" customWidth="1"/>
    <col min="9737" max="9737" width="12.1640625" style="78" customWidth="1"/>
    <col min="9738" max="9738" width="25.1640625" style="78" customWidth="1"/>
    <col min="9739" max="9739" width="12.6640625" style="78" customWidth="1"/>
    <col min="9740" max="9740" width="24.1640625" style="78" customWidth="1"/>
    <col min="9741" max="9741" width="13.1640625" style="78" customWidth="1"/>
    <col min="9742" max="9742" width="16.83203125" style="78" customWidth="1"/>
    <col min="9743" max="9982" width="9.33203125" style="78"/>
    <col min="9983" max="9983" width="12.1640625" style="78" customWidth="1"/>
    <col min="9984" max="9984" width="84.83203125" style="78" customWidth="1"/>
    <col min="9985" max="9985" width="12.6640625" style="78" customWidth="1"/>
    <col min="9986" max="9986" width="19" style="78" customWidth="1"/>
    <col min="9987" max="9987" width="17.5" style="78" customWidth="1"/>
    <col min="9988" max="9988" width="22.6640625" style="78" customWidth="1"/>
    <col min="9989" max="9989" width="12.6640625" style="78" customWidth="1"/>
    <col min="9990" max="9990" width="22.6640625" style="78" customWidth="1"/>
    <col min="9991" max="9991" width="12.1640625" style="78" customWidth="1"/>
    <col min="9992" max="9992" width="24.1640625" style="78" customWidth="1"/>
    <col min="9993" max="9993" width="12.1640625" style="78" customWidth="1"/>
    <col min="9994" max="9994" width="25.1640625" style="78" customWidth="1"/>
    <col min="9995" max="9995" width="12.6640625" style="78" customWidth="1"/>
    <col min="9996" max="9996" width="24.1640625" style="78" customWidth="1"/>
    <col min="9997" max="9997" width="13.1640625" style="78" customWidth="1"/>
    <col min="9998" max="9998" width="16.83203125" style="78" customWidth="1"/>
    <col min="9999" max="10238" width="9.33203125" style="78"/>
    <col min="10239" max="10239" width="12.1640625" style="78" customWidth="1"/>
    <col min="10240" max="10240" width="84.83203125" style="78" customWidth="1"/>
    <col min="10241" max="10241" width="12.6640625" style="78" customWidth="1"/>
    <col min="10242" max="10242" width="19" style="78" customWidth="1"/>
    <col min="10243" max="10243" width="17.5" style="78" customWidth="1"/>
    <col min="10244" max="10244" width="22.6640625" style="78" customWidth="1"/>
    <col min="10245" max="10245" width="12.6640625" style="78" customWidth="1"/>
    <col min="10246" max="10246" width="22.6640625" style="78" customWidth="1"/>
    <col min="10247" max="10247" width="12.1640625" style="78" customWidth="1"/>
    <col min="10248" max="10248" width="24.1640625" style="78" customWidth="1"/>
    <col min="10249" max="10249" width="12.1640625" style="78" customWidth="1"/>
    <col min="10250" max="10250" width="25.1640625" style="78" customWidth="1"/>
    <col min="10251" max="10251" width="12.6640625" style="78" customWidth="1"/>
    <col min="10252" max="10252" width="24.1640625" style="78" customWidth="1"/>
    <col min="10253" max="10253" width="13.1640625" style="78" customWidth="1"/>
    <col min="10254" max="10254" width="16.83203125" style="78" customWidth="1"/>
    <col min="10255" max="10494" width="9.33203125" style="78"/>
    <col min="10495" max="10495" width="12.1640625" style="78" customWidth="1"/>
    <col min="10496" max="10496" width="84.83203125" style="78" customWidth="1"/>
    <col min="10497" max="10497" width="12.6640625" style="78" customWidth="1"/>
    <col min="10498" max="10498" width="19" style="78" customWidth="1"/>
    <col min="10499" max="10499" width="17.5" style="78" customWidth="1"/>
    <col min="10500" max="10500" width="22.6640625" style="78" customWidth="1"/>
    <col min="10501" max="10501" width="12.6640625" style="78" customWidth="1"/>
    <col min="10502" max="10502" width="22.6640625" style="78" customWidth="1"/>
    <col min="10503" max="10503" width="12.1640625" style="78" customWidth="1"/>
    <col min="10504" max="10504" width="24.1640625" style="78" customWidth="1"/>
    <col min="10505" max="10505" width="12.1640625" style="78" customWidth="1"/>
    <col min="10506" max="10506" width="25.1640625" style="78" customWidth="1"/>
    <col min="10507" max="10507" width="12.6640625" style="78" customWidth="1"/>
    <col min="10508" max="10508" width="24.1640625" style="78" customWidth="1"/>
    <col min="10509" max="10509" width="13.1640625" style="78" customWidth="1"/>
    <col min="10510" max="10510" width="16.83203125" style="78" customWidth="1"/>
    <col min="10511" max="10750" width="9.33203125" style="78"/>
    <col min="10751" max="10751" width="12.1640625" style="78" customWidth="1"/>
    <col min="10752" max="10752" width="84.83203125" style="78" customWidth="1"/>
    <col min="10753" max="10753" width="12.6640625" style="78" customWidth="1"/>
    <col min="10754" max="10754" width="19" style="78" customWidth="1"/>
    <col min="10755" max="10755" width="17.5" style="78" customWidth="1"/>
    <col min="10756" max="10756" width="22.6640625" style="78" customWidth="1"/>
    <col min="10757" max="10757" width="12.6640625" style="78" customWidth="1"/>
    <col min="10758" max="10758" width="22.6640625" style="78" customWidth="1"/>
    <col min="10759" max="10759" width="12.1640625" style="78" customWidth="1"/>
    <col min="10760" max="10760" width="24.1640625" style="78" customWidth="1"/>
    <col min="10761" max="10761" width="12.1640625" style="78" customWidth="1"/>
    <col min="10762" max="10762" width="25.1640625" style="78" customWidth="1"/>
    <col min="10763" max="10763" width="12.6640625" style="78" customWidth="1"/>
    <col min="10764" max="10764" width="24.1640625" style="78" customWidth="1"/>
    <col min="10765" max="10765" width="13.1640625" style="78" customWidth="1"/>
    <col min="10766" max="10766" width="16.83203125" style="78" customWidth="1"/>
    <col min="10767" max="11006" width="9.33203125" style="78"/>
    <col min="11007" max="11007" width="12.1640625" style="78" customWidth="1"/>
    <col min="11008" max="11008" width="84.83203125" style="78" customWidth="1"/>
    <col min="11009" max="11009" width="12.6640625" style="78" customWidth="1"/>
    <col min="11010" max="11010" width="19" style="78" customWidth="1"/>
    <col min="11011" max="11011" width="17.5" style="78" customWidth="1"/>
    <col min="11012" max="11012" width="22.6640625" style="78" customWidth="1"/>
    <col min="11013" max="11013" width="12.6640625" style="78" customWidth="1"/>
    <col min="11014" max="11014" width="22.6640625" style="78" customWidth="1"/>
    <col min="11015" max="11015" width="12.1640625" style="78" customWidth="1"/>
    <col min="11016" max="11016" width="24.1640625" style="78" customWidth="1"/>
    <col min="11017" max="11017" width="12.1640625" style="78" customWidth="1"/>
    <col min="11018" max="11018" width="25.1640625" style="78" customWidth="1"/>
    <col min="11019" max="11019" width="12.6640625" style="78" customWidth="1"/>
    <col min="11020" max="11020" width="24.1640625" style="78" customWidth="1"/>
    <col min="11021" max="11021" width="13.1640625" style="78" customWidth="1"/>
    <col min="11022" max="11022" width="16.83203125" style="78" customWidth="1"/>
    <col min="11023" max="11262" width="9.33203125" style="78"/>
    <col min="11263" max="11263" width="12.1640625" style="78" customWidth="1"/>
    <col min="11264" max="11264" width="84.83203125" style="78" customWidth="1"/>
    <col min="11265" max="11265" width="12.6640625" style="78" customWidth="1"/>
    <col min="11266" max="11266" width="19" style="78" customWidth="1"/>
    <col min="11267" max="11267" width="17.5" style="78" customWidth="1"/>
    <col min="11268" max="11268" width="22.6640625" style="78" customWidth="1"/>
    <col min="11269" max="11269" width="12.6640625" style="78" customWidth="1"/>
    <col min="11270" max="11270" width="22.6640625" style="78" customWidth="1"/>
    <col min="11271" max="11271" width="12.1640625" style="78" customWidth="1"/>
    <col min="11272" max="11272" width="24.1640625" style="78" customWidth="1"/>
    <col min="11273" max="11273" width="12.1640625" style="78" customWidth="1"/>
    <col min="11274" max="11274" width="25.1640625" style="78" customWidth="1"/>
    <col min="11275" max="11275" width="12.6640625" style="78" customWidth="1"/>
    <col min="11276" max="11276" width="24.1640625" style="78" customWidth="1"/>
    <col min="11277" max="11277" width="13.1640625" style="78" customWidth="1"/>
    <col min="11278" max="11278" width="16.83203125" style="78" customWidth="1"/>
    <col min="11279" max="11518" width="9.33203125" style="78"/>
    <col min="11519" max="11519" width="12.1640625" style="78" customWidth="1"/>
    <col min="11520" max="11520" width="84.83203125" style="78" customWidth="1"/>
    <col min="11521" max="11521" width="12.6640625" style="78" customWidth="1"/>
    <col min="11522" max="11522" width="19" style="78" customWidth="1"/>
    <col min="11523" max="11523" width="17.5" style="78" customWidth="1"/>
    <col min="11524" max="11524" width="22.6640625" style="78" customWidth="1"/>
    <col min="11525" max="11525" width="12.6640625" style="78" customWidth="1"/>
    <col min="11526" max="11526" width="22.6640625" style="78" customWidth="1"/>
    <col min="11527" max="11527" width="12.1640625" style="78" customWidth="1"/>
    <col min="11528" max="11528" width="24.1640625" style="78" customWidth="1"/>
    <col min="11529" max="11529" width="12.1640625" style="78" customWidth="1"/>
    <col min="11530" max="11530" width="25.1640625" style="78" customWidth="1"/>
    <col min="11531" max="11531" width="12.6640625" style="78" customWidth="1"/>
    <col min="11532" max="11532" width="24.1640625" style="78" customWidth="1"/>
    <col min="11533" max="11533" width="13.1640625" style="78" customWidth="1"/>
    <col min="11534" max="11534" width="16.83203125" style="78" customWidth="1"/>
    <col min="11535" max="11774" width="9.33203125" style="78"/>
    <col min="11775" max="11775" width="12.1640625" style="78" customWidth="1"/>
    <col min="11776" max="11776" width="84.83203125" style="78" customWidth="1"/>
    <col min="11777" max="11777" width="12.6640625" style="78" customWidth="1"/>
    <col min="11778" max="11778" width="19" style="78" customWidth="1"/>
    <col min="11779" max="11779" width="17.5" style="78" customWidth="1"/>
    <col min="11780" max="11780" width="22.6640625" style="78" customWidth="1"/>
    <col min="11781" max="11781" width="12.6640625" style="78" customWidth="1"/>
    <col min="11782" max="11782" width="22.6640625" style="78" customWidth="1"/>
    <col min="11783" max="11783" width="12.1640625" style="78" customWidth="1"/>
    <col min="11784" max="11784" width="24.1640625" style="78" customWidth="1"/>
    <col min="11785" max="11785" width="12.1640625" style="78" customWidth="1"/>
    <col min="11786" max="11786" width="25.1640625" style="78" customWidth="1"/>
    <col min="11787" max="11787" width="12.6640625" style="78" customWidth="1"/>
    <col min="11788" max="11788" width="24.1640625" style="78" customWidth="1"/>
    <col min="11789" max="11789" width="13.1640625" style="78" customWidth="1"/>
    <col min="11790" max="11790" width="16.83203125" style="78" customWidth="1"/>
    <col min="11791" max="12030" width="9.33203125" style="78"/>
    <col min="12031" max="12031" width="12.1640625" style="78" customWidth="1"/>
    <col min="12032" max="12032" width="84.83203125" style="78" customWidth="1"/>
    <col min="12033" max="12033" width="12.6640625" style="78" customWidth="1"/>
    <col min="12034" max="12034" width="19" style="78" customWidth="1"/>
    <col min="12035" max="12035" width="17.5" style="78" customWidth="1"/>
    <col min="12036" max="12036" width="22.6640625" style="78" customWidth="1"/>
    <col min="12037" max="12037" width="12.6640625" style="78" customWidth="1"/>
    <col min="12038" max="12038" width="22.6640625" style="78" customWidth="1"/>
    <col min="12039" max="12039" width="12.1640625" style="78" customWidth="1"/>
    <col min="12040" max="12040" width="24.1640625" style="78" customWidth="1"/>
    <col min="12041" max="12041" width="12.1640625" style="78" customWidth="1"/>
    <col min="12042" max="12042" width="25.1640625" style="78" customWidth="1"/>
    <col min="12043" max="12043" width="12.6640625" style="78" customWidth="1"/>
    <col min="12044" max="12044" width="24.1640625" style="78" customWidth="1"/>
    <col min="12045" max="12045" width="13.1640625" style="78" customWidth="1"/>
    <col min="12046" max="12046" width="16.83203125" style="78" customWidth="1"/>
    <col min="12047" max="12286" width="9.33203125" style="78"/>
    <col min="12287" max="12287" width="12.1640625" style="78" customWidth="1"/>
    <col min="12288" max="12288" width="84.83203125" style="78" customWidth="1"/>
    <col min="12289" max="12289" width="12.6640625" style="78" customWidth="1"/>
    <col min="12290" max="12290" width="19" style="78" customWidth="1"/>
    <col min="12291" max="12291" width="17.5" style="78" customWidth="1"/>
    <col min="12292" max="12292" width="22.6640625" style="78" customWidth="1"/>
    <col min="12293" max="12293" width="12.6640625" style="78" customWidth="1"/>
    <col min="12294" max="12294" width="22.6640625" style="78" customWidth="1"/>
    <col min="12295" max="12295" width="12.1640625" style="78" customWidth="1"/>
    <col min="12296" max="12296" width="24.1640625" style="78" customWidth="1"/>
    <col min="12297" max="12297" width="12.1640625" style="78" customWidth="1"/>
    <col min="12298" max="12298" width="25.1640625" style="78" customWidth="1"/>
    <col min="12299" max="12299" width="12.6640625" style="78" customWidth="1"/>
    <col min="12300" max="12300" width="24.1640625" style="78" customWidth="1"/>
    <col min="12301" max="12301" width="13.1640625" style="78" customWidth="1"/>
    <col min="12302" max="12302" width="16.83203125" style="78" customWidth="1"/>
    <col min="12303" max="12542" width="9.33203125" style="78"/>
    <col min="12543" max="12543" width="12.1640625" style="78" customWidth="1"/>
    <col min="12544" max="12544" width="84.83203125" style="78" customWidth="1"/>
    <col min="12545" max="12545" width="12.6640625" style="78" customWidth="1"/>
    <col min="12546" max="12546" width="19" style="78" customWidth="1"/>
    <col min="12547" max="12547" width="17.5" style="78" customWidth="1"/>
    <col min="12548" max="12548" width="22.6640625" style="78" customWidth="1"/>
    <col min="12549" max="12549" width="12.6640625" style="78" customWidth="1"/>
    <col min="12550" max="12550" width="22.6640625" style="78" customWidth="1"/>
    <col min="12551" max="12551" width="12.1640625" style="78" customWidth="1"/>
    <col min="12552" max="12552" width="24.1640625" style="78" customWidth="1"/>
    <col min="12553" max="12553" width="12.1640625" style="78" customWidth="1"/>
    <col min="12554" max="12554" width="25.1640625" style="78" customWidth="1"/>
    <col min="12555" max="12555" width="12.6640625" style="78" customWidth="1"/>
    <col min="12556" max="12556" width="24.1640625" style="78" customWidth="1"/>
    <col min="12557" max="12557" width="13.1640625" style="78" customWidth="1"/>
    <col min="12558" max="12558" width="16.83203125" style="78" customWidth="1"/>
    <col min="12559" max="12798" width="9.33203125" style="78"/>
    <col min="12799" max="12799" width="12.1640625" style="78" customWidth="1"/>
    <col min="12800" max="12800" width="84.83203125" style="78" customWidth="1"/>
    <col min="12801" max="12801" width="12.6640625" style="78" customWidth="1"/>
    <col min="12802" max="12802" width="19" style="78" customWidth="1"/>
    <col min="12803" max="12803" width="17.5" style="78" customWidth="1"/>
    <col min="12804" max="12804" width="22.6640625" style="78" customWidth="1"/>
    <col min="12805" max="12805" width="12.6640625" style="78" customWidth="1"/>
    <col min="12806" max="12806" width="22.6640625" style="78" customWidth="1"/>
    <col min="12807" max="12807" width="12.1640625" style="78" customWidth="1"/>
    <col min="12808" max="12808" width="24.1640625" style="78" customWidth="1"/>
    <col min="12809" max="12809" width="12.1640625" style="78" customWidth="1"/>
    <col min="12810" max="12810" width="25.1640625" style="78" customWidth="1"/>
    <col min="12811" max="12811" width="12.6640625" style="78" customWidth="1"/>
    <col min="12812" max="12812" width="24.1640625" style="78" customWidth="1"/>
    <col min="12813" max="12813" width="13.1640625" style="78" customWidth="1"/>
    <col min="12814" max="12814" width="16.83203125" style="78" customWidth="1"/>
    <col min="12815" max="13054" width="9.33203125" style="78"/>
    <col min="13055" max="13055" width="12.1640625" style="78" customWidth="1"/>
    <col min="13056" max="13056" width="84.83203125" style="78" customWidth="1"/>
    <col min="13057" max="13057" width="12.6640625" style="78" customWidth="1"/>
    <col min="13058" max="13058" width="19" style="78" customWidth="1"/>
    <col min="13059" max="13059" width="17.5" style="78" customWidth="1"/>
    <col min="13060" max="13060" width="22.6640625" style="78" customWidth="1"/>
    <col min="13061" max="13061" width="12.6640625" style="78" customWidth="1"/>
    <col min="13062" max="13062" width="22.6640625" style="78" customWidth="1"/>
    <col min="13063" max="13063" width="12.1640625" style="78" customWidth="1"/>
    <col min="13064" max="13064" width="24.1640625" style="78" customWidth="1"/>
    <col min="13065" max="13065" width="12.1640625" style="78" customWidth="1"/>
    <col min="13066" max="13066" width="25.1640625" style="78" customWidth="1"/>
    <col min="13067" max="13067" width="12.6640625" style="78" customWidth="1"/>
    <col min="13068" max="13068" width="24.1640625" style="78" customWidth="1"/>
    <col min="13069" max="13069" width="13.1640625" style="78" customWidth="1"/>
    <col min="13070" max="13070" width="16.83203125" style="78" customWidth="1"/>
    <col min="13071" max="13310" width="9.33203125" style="78"/>
    <col min="13311" max="13311" width="12.1640625" style="78" customWidth="1"/>
    <col min="13312" max="13312" width="84.83203125" style="78" customWidth="1"/>
    <col min="13313" max="13313" width="12.6640625" style="78" customWidth="1"/>
    <col min="13314" max="13314" width="19" style="78" customWidth="1"/>
    <col min="13315" max="13315" width="17.5" style="78" customWidth="1"/>
    <col min="13316" max="13316" width="22.6640625" style="78" customWidth="1"/>
    <col min="13317" max="13317" width="12.6640625" style="78" customWidth="1"/>
    <col min="13318" max="13318" width="22.6640625" style="78" customWidth="1"/>
    <col min="13319" max="13319" width="12.1640625" style="78" customWidth="1"/>
    <col min="13320" max="13320" width="24.1640625" style="78" customWidth="1"/>
    <col min="13321" max="13321" width="12.1640625" style="78" customWidth="1"/>
    <col min="13322" max="13322" width="25.1640625" style="78" customWidth="1"/>
    <col min="13323" max="13323" width="12.6640625" style="78" customWidth="1"/>
    <col min="13324" max="13324" width="24.1640625" style="78" customWidth="1"/>
    <col min="13325" max="13325" width="13.1640625" style="78" customWidth="1"/>
    <col min="13326" max="13326" width="16.83203125" style="78" customWidth="1"/>
    <col min="13327" max="13566" width="9.33203125" style="78"/>
    <col min="13567" max="13567" width="12.1640625" style="78" customWidth="1"/>
    <col min="13568" max="13568" width="84.83203125" style="78" customWidth="1"/>
    <col min="13569" max="13569" width="12.6640625" style="78" customWidth="1"/>
    <col min="13570" max="13570" width="19" style="78" customWidth="1"/>
    <col min="13571" max="13571" width="17.5" style="78" customWidth="1"/>
    <col min="13572" max="13572" width="22.6640625" style="78" customWidth="1"/>
    <col min="13573" max="13573" width="12.6640625" style="78" customWidth="1"/>
    <col min="13574" max="13574" width="22.6640625" style="78" customWidth="1"/>
    <col min="13575" max="13575" width="12.1640625" style="78" customWidth="1"/>
    <col min="13576" max="13576" width="24.1640625" style="78" customWidth="1"/>
    <col min="13577" max="13577" width="12.1640625" style="78" customWidth="1"/>
    <col min="13578" max="13578" width="25.1640625" style="78" customWidth="1"/>
    <col min="13579" max="13579" width="12.6640625" style="78" customWidth="1"/>
    <col min="13580" max="13580" width="24.1640625" style="78" customWidth="1"/>
    <col min="13581" max="13581" width="13.1640625" style="78" customWidth="1"/>
    <col min="13582" max="13582" width="16.83203125" style="78" customWidth="1"/>
    <col min="13583" max="13822" width="9.33203125" style="78"/>
    <col min="13823" max="13823" width="12.1640625" style="78" customWidth="1"/>
    <col min="13824" max="13824" width="84.83203125" style="78" customWidth="1"/>
    <col min="13825" max="13825" width="12.6640625" style="78" customWidth="1"/>
    <col min="13826" max="13826" width="19" style="78" customWidth="1"/>
    <col min="13827" max="13827" width="17.5" style="78" customWidth="1"/>
    <col min="13828" max="13828" width="22.6640625" style="78" customWidth="1"/>
    <col min="13829" max="13829" width="12.6640625" style="78" customWidth="1"/>
    <col min="13830" max="13830" width="22.6640625" style="78" customWidth="1"/>
    <col min="13831" max="13831" width="12.1640625" style="78" customWidth="1"/>
    <col min="13832" max="13832" width="24.1640625" style="78" customWidth="1"/>
    <col min="13833" max="13833" width="12.1640625" style="78" customWidth="1"/>
    <col min="13834" max="13834" width="25.1640625" style="78" customWidth="1"/>
    <col min="13835" max="13835" width="12.6640625" style="78" customWidth="1"/>
    <col min="13836" max="13836" width="24.1640625" style="78" customWidth="1"/>
    <col min="13837" max="13837" width="13.1640625" style="78" customWidth="1"/>
    <col min="13838" max="13838" width="16.83203125" style="78" customWidth="1"/>
    <col min="13839" max="14078" width="9.33203125" style="78"/>
    <col min="14079" max="14079" width="12.1640625" style="78" customWidth="1"/>
    <col min="14080" max="14080" width="84.83203125" style="78" customWidth="1"/>
    <col min="14081" max="14081" width="12.6640625" style="78" customWidth="1"/>
    <col min="14082" max="14082" width="19" style="78" customWidth="1"/>
    <col min="14083" max="14083" width="17.5" style="78" customWidth="1"/>
    <col min="14084" max="14084" width="22.6640625" style="78" customWidth="1"/>
    <col min="14085" max="14085" width="12.6640625" style="78" customWidth="1"/>
    <col min="14086" max="14086" width="22.6640625" style="78" customWidth="1"/>
    <col min="14087" max="14087" width="12.1640625" style="78" customWidth="1"/>
    <col min="14088" max="14088" width="24.1640625" style="78" customWidth="1"/>
    <col min="14089" max="14089" width="12.1640625" style="78" customWidth="1"/>
    <col min="14090" max="14090" width="25.1640625" style="78" customWidth="1"/>
    <col min="14091" max="14091" width="12.6640625" style="78" customWidth="1"/>
    <col min="14092" max="14092" width="24.1640625" style="78" customWidth="1"/>
    <col min="14093" max="14093" width="13.1640625" style="78" customWidth="1"/>
    <col min="14094" max="14094" width="16.83203125" style="78" customWidth="1"/>
    <col min="14095" max="14334" width="9.33203125" style="78"/>
    <col min="14335" max="14335" width="12.1640625" style="78" customWidth="1"/>
    <col min="14336" max="14336" width="84.83203125" style="78" customWidth="1"/>
    <col min="14337" max="14337" width="12.6640625" style="78" customWidth="1"/>
    <col min="14338" max="14338" width="19" style="78" customWidth="1"/>
    <col min="14339" max="14339" width="17.5" style="78" customWidth="1"/>
    <col min="14340" max="14340" width="22.6640625" style="78" customWidth="1"/>
    <col min="14341" max="14341" width="12.6640625" style="78" customWidth="1"/>
    <col min="14342" max="14342" width="22.6640625" style="78" customWidth="1"/>
    <col min="14343" max="14343" width="12.1640625" style="78" customWidth="1"/>
    <col min="14344" max="14344" width="24.1640625" style="78" customWidth="1"/>
    <col min="14345" max="14345" width="12.1640625" style="78" customWidth="1"/>
    <col min="14346" max="14346" width="25.1640625" style="78" customWidth="1"/>
    <col min="14347" max="14347" width="12.6640625" style="78" customWidth="1"/>
    <col min="14348" max="14348" width="24.1640625" style="78" customWidth="1"/>
    <col min="14349" max="14349" width="13.1640625" style="78" customWidth="1"/>
    <col min="14350" max="14350" width="16.83203125" style="78" customWidth="1"/>
    <col min="14351" max="14590" width="9.33203125" style="78"/>
    <col min="14591" max="14591" width="12.1640625" style="78" customWidth="1"/>
    <col min="14592" max="14592" width="84.83203125" style="78" customWidth="1"/>
    <col min="14593" max="14593" width="12.6640625" style="78" customWidth="1"/>
    <col min="14594" max="14594" width="19" style="78" customWidth="1"/>
    <col min="14595" max="14595" width="17.5" style="78" customWidth="1"/>
    <col min="14596" max="14596" width="22.6640625" style="78" customWidth="1"/>
    <col min="14597" max="14597" width="12.6640625" style="78" customWidth="1"/>
    <col min="14598" max="14598" width="22.6640625" style="78" customWidth="1"/>
    <col min="14599" max="14599" width="12.1640625" style="78" customWidth="1"/>
    <col min="14600" max="14600" width="24.1640625" style="78" customWidth="1"/>
    <col min="14601" max="14601" width="12.1640625" style="78" customWidth="1"/>
    <col min="14602" max="14602" width="25.1640625" style="78" customWidth="1"/>
    <col min="14603" max="14603" width="12.6640625" style="78" customWidth="1"/>
    <col min="14604" max="14604" width="24.1640625" style="78" customWidth="1"/>
    <col min="14605" max="14605" width="13.1640625" style="78" customWidth="1"/>
    <col min="14606" max="14606" width="16.83203125" style="78" customWidth="1"/>
    <col min="14607" max="14846" width="9.33203125" style="78"/>
    <col min="14847" max="14847" width="12.1640625" style="78" customWidth="1"/>
    <col min="14848" max="14848" width="84.83203125" style="78" customWidth="1"/>
    <col min="14849" max="14849" width="12.6640625" style="78" customWidth="1"/>
    <col min="14850" max="14850" width="19" style="78" customWidth="1"/>
    <col min="14851" max="14851" width="17.5" style="78" customWidth="1"/>
    <col min="14852" max="14852" width="22.6640625" style="78" customWidth="1"/>
    <col min="14853" max="14853" width="12.6640625" style="78" customWidth="1"/>
    <col min="14854" max="14854" width="22.6640625" style="78" customWidth="1"/>
    <col min="14855" max="14855" width="12.1640625" style="78" customWidth="1"/>
    <col min="14856" max="14856" width="24.1640625" style="78" customWidth="1"/>
    <col min="14857" max="14857" width="12.1640625" style="78" customWidth="1"/>
    <col min="14858" max="14858" width="25.1640625" style="78" customWidth="1"/>
    <col min="14859" max="14859" width="12.6640625" style="78" customWidth="1"/>
    <col min="14860" max="14860" width="24.1640625" style="78" customWidth="1"/>
    <col min="14861" max="14861" width="13.1640625" style="78" customWidth="1"/>
    <col min="14862" max="14862" width="16.83203125" style="78" customWidth="1"/>
    <col min="14863" max="15102" width="9.33203125" style="78"/>
    <col min="15103" max="15103" width="12.1640625" style="78" customWidth="1"/>
    <col min="15104" max="15104" width="84.83203125" style="78" customWidth="1"/>
    <col min="15105" max="15105" width="12.6640625" style="78" customWidth="1"/>
    <col min="15106" max="15106" width="19" style="78" customWidth="1"/>
    <col min="15107" max="15107" width="17.5" style="78" customWidth="1"/>
    <col min="15108" max="15108" width="22.6640625" style="78" customWidth="1"/>
    <col min="15109" max="15109" width="12.6640625" style="78" customWidth="1"/>
    <col min="15110" max="15110" width="22.6640625" style="78" customWidth="1"/>
    <col min="15111" max="15111" width="12.1640625" style="78" customWidth="1"/>
    <col min="15112" max="15112" width="24.1640625" style="78" customWidth="1"/>
    <col min="15113" max="15113" width="12.1640625" style="78" customWidth="1"/>
    <col min="15114" max="15114" width="25.1640625" style="78" customWidth="1"/>
    <col min="15115" max="15115" width="12.6640625" style="78" customWidth="1"/>
    <col min="15116" max="15116" width="24.1640625" style="78" customWidth="1"/>
    <col min="15117" max="15117" width="13.1640625" style="78" customWidth="1"/>
    <col min="15118" max="15118" width="16.83203125" style="78" customWidth="1"/>
    <col min="15119" max="15358" width="9.33203125" style="78"/>
    <col min="15359" max="15359" width="12.1640625" style="78" customWidth="1"/>
    <col min="15360" max="15360" width="84.83203125" style="78" customWidth="1"/>
    <col min="15361" max="15361" width="12.6640625" style="78" customWidth="1"/>
    <col min="15362" max="15362" width="19" style="78" customWidth="1"/>
    <col min="15363" max="15363" width="17.5" style="78" customWidth="1"/>
    <col min="15364" max="15364" width="22.6640625" style="78" customWidth="1"/>
    <col min="15365" max="15365" width="12.6640625" style="78" customWidth="1"/>
    <col min="15366" max="15366" width="22.6640625" style="78" customWidth="1"/>
    <col min="15367" max="15367" width="12.1640625" style="78" customWidth="1"/>
    <col min="15368" max="15368" width="24.1640625" style="78" customWidth="1"/>
    <col min="15369" max="15369" width="12.1640625" style="78" customWidth="1"/>
    <col min="15370" max="15370" width="25.1640625" style="78" customWidth="1"/>
    <col min="15371" max="15371" width="12.6640625" style="78" customWidth="1"/>
    <col min="15372" max="15372" width="24.1640625" style="78" customWidth="1"/>
    <col min="15373" max="15373" width="13.1640625" style="78" customWidth="1"/>
    <col min="15374" max="15374" width="16.83203125" style="78" customWidth="1"/>
    <col min="15375" max="15614" width="9.33203125" style="78"/>
    <col min="15615" max="15615" width="12.1640625" style="78" customWidth="1"/>
    <col min="15616" max="15616" width="84.83203125" style="78" customWidth="1"/>
    <col min="15617" max="15617" width="12.6640625" style="78" customWidth="1"/>
    <col min="15618" max="15618" width="19" style="78" customWidth="1"/>
    <col min="15619" max="15619" width="17.5" style="78" customWidth="1"/>
    <col min="15620" max="15620" width="22.6640625" style="78" customWidth="1"/>
    <col min="15621" max="15621" width="12.6640625" style="78" customWidth="1"/>
    <col min="15622" max="15622" width="22.6640625" style="78" customWidth="1"/>
    <col min="15623" max="15623" width="12.1640625" style="78" customWidth="1"/>
    <col min="15624" max="15624" width="24.1640625" style="78" customWidth="1"/>
    <col min="15625" max="15625" width="12.1640625" style="78" customWidth="1"/>
    <col min="15626" max="15626" width="25.1640625" style="78" customWidth="1"/>
    <col min="15627" max="15627" width="12.6640625" style="78" customWidth="1"/>
    <col min="15628" max="15628" width="24.1640625" style="78" customWidth="1"/>
    <col min="15629" max="15629" width="13.1640625" style="78" customWidth="1"/>
    <col min="15630" max="15630" width="16.83203125" style="78" customWidth="1"/>
    <col min="15631" max="15870" width="9.33203125" style="78"/>
    <col min="15871" max="15871" width="12.1640625" style="78" customWidth="1"/>
    <col min="15872" max="15872" width="84.83203125" style="78" customWidth="1"/>
    <col min="15873" max="15873" width="12.6640625" style="78" customWidth="1"/>
    <col min="15874" max="15874" width="19" style="78" customWidth="1"/>
    <col min="15875" max="15875" width="17.5" style="78" customWidth="1"/>
    <col min="15876" max="15876" width="22.6640625" style="78" customWidth="1"/>
    <col min="15877" max="15877" width="12.6640625" style="78" customWidth="1"/>
    <col min="15878" max="15878" width="22.6640625" style="78" customWidth="1"/>
    <col min="15879" max="15879" width="12.1640625" style="78" customWidth="1"/>
    <col min="15880" max="15880" width="24.1640625" style="78" customWidth="1"/>
    <col min="15881" max="15881" width="12.1640625" style="78" customWidth="1"/>
    <col min="15882" max="15882" width="25.1640625" style="78" customWidth="1"/>
    <col min="15883" max="15883" width="12.6640625" style="78" customWidth="1"/>
    <col min="15884" max="15884" width="24.1640625" style="78" customWidth="1"/>
    <col min="15885" max="15885" width="13.1640625" style="78" customWidth="1"/>
    <col min="15886" max="15886" width="16.83203125" style="78" customWidth="1"/>
    <col min="15887" max="16126" width="9.33203125" style="78"/>
    <col min="16127" max="16127" width="12.1640625" style="78" customWidth="1"/>
    <col min="16128" max="16128" width="84.83203125" style="78" customWidth="1"/>
    <col min="16129" max="16129" width="12.6640625" style="78" customWidth="1"/>
    <col min="16130" max="16130" width="19" style="78" customWidth="1"/>
    <col min="16131" max="16131" width="17.5" style="78" customWidth="1"/>
    <col min="16132" max="16132" width="22.6640625" style="78" customWidth="1"/>
    <col min="16133" max="16133" width="12.6640625" style="78" customWidth="1"/>
    <col min="16134" max="16134" width="22.6640625" style="78" customWidth="1"/>
    <col min="16135" max="16135" width="12.1640625" style="78" customWidth="1"/>
    <col min="16136" max="16136" width="24.1640625" style="78" customWidth="1"/>
    <col min="16137" max="16137" width="12.1640625" style="78" customWidth="1"/>
    <col min="16138" max="16138" width="25.1640625" style="78" customWidth="1"/>
    <col min="16139" max="16139" width="12.6640625" style="78" customWidth="1"/>
    <col min="16140" max="16140" width="24.1640625" style="78" customWidth="1"/>
    <col min="16141" max="16141" width="13.1640625" style="78" customWidth="1"/>
    <col min="16142" max="16142" width="16.83203125" style="78" customWidth="1"/>
    <col min="16143" max="16384" width="9.33203125" style="78"/>
  </cols>
  <sheetData>
    <row r="1" spans="1:17" ht="15" customHeight="1">
      <c r="A1" s="308" t="s">
        <v>39</v>
      </c>
      <c r="B1" s="309"/>
      <c r="C1" s="309"/>
      <c r="D1" s="309"/>
      <c r="E1" s="309"/>
      <c r="F1" s="309"/>
      <c r="G1" s="309"/>
      <c r="H1" s="309"/>
      <c r="I1" s="309"/>
      <c r="J1" s="309"/>
      <c r="K1" s="309"/>
      <c r="L1" s="309"/>
      <c r="M1" s="309"/>
      <c r="N1" s="309"/>
      <c r="O1" s="309"/>
      <c r="P1" s="310"/>
    </row>
    <row r="2" spans="1:17" ht="15" customHeight="1">
      <c r="A2" s="311"/>
      <c r="B2" s="312"/>
      <c r="C2" s="312"/>
      <c r="D2" s="312"/>
      <c r="E2" s="312"/>
      <c r="F2" s="312"/>
      <c r="G2" s="312"/>
      <c r="H2" s="312"/>
      <c r="I2" s="312"/>
      <c r="J2" s="312"/>
      <c r="K2" s="312"/>
      <c r="L2" s="312"/>
      <c r="M2" s="312"/>
      <c r="N2" s="312"/>
      <c r="O2" s="312"/>
      <c r="P2" s="313"/>
    </row>
    <row r="3" spans="1:17" ht="9.9499999999999993" customHeight="1">
      <c r="A3" s="314"/>
      <c r="B3" s="315"/>
      <c r="C3" s="315"/>
      <c r="D3" s="315"/>
      <c r="E3" s="315"/>
      <c r="F3" s="315"/>
      <c r="G3" s="315"/>
      <c r="H3" s="315"/>
      <c r="I3" s="315"/>
      <c r="J3" s="315"/>
      <c r="K3" s="315"/>
      <c r="L3" s="315"/>
      <c r="M3" s="315"/>
      <c r="N3" s="315"/>
      <c r="O3" s="315"/>
      <c r="P3" s="316"/>
    </row>
    <row r="4" spans="1:17" ht="34.5" customHeight="1">
      <c r="A4" s="317" t="s">
        <v>84</v>
      </c>
      <c r="B4" s="318"/>
      <c r="C4" s="318"/>
      <c r="D4" s="318"/>
      <c r="E4" s="318"/>
      <c r="F4" s="318"/>
      <c r="G4" s="318"/>
      <c r="H4" s="318"/>
      <c r="I4" s="318"/>
      <c r="J4" s="318"/>
      <c r="K4" s="318"/>
      <c r="L4" s="318"/>
      <c r="M4" s="318"/>
      <c r="N4" s="318"/>
      <c r="O4" s="318"/>
      <c r="P4" s="319"/>
    </row>
    <row r="5" spans="1:17" ht="9.9499999999999993" customHeight="1">
      <c r="A5" s="76"/>
      <c r="B5" s="77"/>
      <c r="C5" s="156"/>
      <c r="D5" s="77"/>
      <c r="E5" s="156"/>
      <c r="F5" s="77"/>
      <c r="G5" s="156"/>
      <c r="H5" s="77"/>
      <c r="I5" s="156"/>
      <c r="J5" s="77"/>
      <c r="K5" s="156"/>
      <c r="L5" s="77"/>
      <c r="M5" s="156"/>
      <c r="N5" s="77"/>
      <c r="O5" s="160"/>
      <c r="P5" s="80"/>
    </row>
    <row r="6" spans="1:17" ht="15.75">
      <c r="A6" s="81" t="str">
        <f>ORÇAMENTO!A5</f>
        <v>OBRA: CONSTRUÇÃO DE CENTRO EDUCACIONAL INFANTIL LOCALIZADO À AVENIDA DOM JOSÉ ANDRÉ COIMBRA, ESQUINA COM RUA ELMIRO ALVES DO NASCIMENTO, EM PATROCÍNIO/MG</v>
      </c>
      <c r="B6" s="82"/>
      <c r="C6" s="157"/>
      <c r="D6" s="82"/>
      <c r="E6" s="157"/>
      <c r="F6" s="82"/>
      <c r="G6" s="157"/>
      <c r="H6" s="82"/>
      <c r="I6" s="157"/>
      <c r="J6" s="82"/>
      <c r="K6" s="157"/>
      <c r="L6" s="82"/>
      <c r="M6" s="157"/>
      <c r="N6" s="82"/>
      <c r="O6" s="161"/>
      <c r="P6" s="83"/>
    </row>
    <row r="7" spans="1:17" ht="15.75">
      <c r="A7" s="324" t="str">
        <f>ORÇAMENTO!A6</f>
        <v>PRAZO DE OBRA: 6 MESES</v>
      </c>
      <c r="B7" s="325"/>
      <c r="C7" s="325"/>
      <c r="D7" s="325"/>
      <c r="E7" s="325"/>
      <c r="F7" s="325"/>
      <c r="G7" s="325"/>
      <c r="H7" s="325"/>
      <c r="I7" s="325"/>
      <c r="J7" s="325"/>
      <c r="K7" s="325"/>
      <c r="L7" s="325"/>
      <c r="M7" s="325"/>
      <c r="N7" s="325"/>
      <c r="O7" s="162"/>
      <c r="P7" s="79"/>
    </row>
    <row r="8" spans="1:17" s="158" customFormat="1" ht="15.75">
      <c r="A8" s="326" t="s">
        <v>2</v>
      </c>
      <c r="B8" s="328" t="s">
        <v>40</v>
      </c>
      <c r="C8" s="328" t="s">
        <v>41</v>
      </c>
      <c r="D8" s="330" t="s">
        <v>42</v>
      </c>
      <c r="E8" s="320" t="s">
        <v>561</v>
      </c>
      <c r="F8" s="321"/>
      <c r="G8" s="320" t="s">
        <v>562</v>
      </c>
      <c r="H8" s="321"/>
      <c r="I8" s="320" t="s">
        <v>563</v>
      </c>
      <c r="J8" s="321"/>
      <c r="K8" s="320" t="s">
        <v>564</v>
      </c>
      <c r="L8" s="321"/>
      <c r="M8" s="320" t="s">
        <v>565</v>
      </c>
      <c r="N8" s="321"/>
      <c r="O8" s="320" t="s">
        <v>566</v>
      </c>
      <c r="P8" s="321"/>
    </row>
    <row r="9" spans="1:17" s="158" customFormat="1" ht="15.75">
      <c r="A9" s="327"/>
      <c r="B9" s="329"/>
      <c r="C9" s="329"/>
      <c r="D9" s="331"/>
      <c r="E9" s="159" t="s">
        <v>10</v>
      </c>
      <c r="F9" s="164" t="s">
        <v>43</v>
      </c>
      <c r="G9" s="159" t="s">
        <v>10</v>
      </c>
      <c r="H9" s="164" t="s">
        <v>43</v>
      </c>
      <c r="I9" s="159" t="s">
        <v>10</v>
      </c>
      <c r="J9" s="164" t="s">
        <v>43</v>
      </c>
      <c r="K9" s="159" t="s">
        <v>10</v>
      </c>
      <c r="L9" s="164" t="s">
        <v>43</v>
      </c>
      <c r="M9" s="159" t="s">
        <v>10</v>
      </c>
      <c r="N9" s="164" t="s">
        <v>43</v>
      </c>
      <c r="O9" s="159" t="s">
        <v>10</v>
      </c>
      <c r="P9" s="164" t="s">
        <v>43</v>
      </c>
    </row>
    <row r="10" spans="1:17" ht="45">
      <c r="A10" s="84">
        <f>ORÇAMENTO!A34</f>
        <v>1</v>
      </c>
      <c r="B10" s="147" t="str">
        <f>ORÇAMENTO!C34</f>
        <v>SERVIÇOS INICIAIS / INSTALAÇÕES PROVISÓRIAS / PROJETOS E LEVANTAMENTOS</v>
      </c>
      <c r="C10" s="154">
        <f t="shared" ref="C10:C28" si="0">D10/$D$30</f>
        <v>2.3530954717664924E-2</v>
      </c>
      <c r="D10" s="153">
        <f>ORÇAMENTO!H45</f>
        <v>55976.87</v>
      </c>
      <c r="E10" s="150">
        <v>1</v>
      </c>
      <c r="F10" s="153">
        <f>(E10*$D10)</f>
        <v>55976.87</v>
      </c>
      <c r="G10" s="150"/>
      <c r="H10" s="153">
        <f>(G10*$D10)</f>
        <v>0</v>
      </c>
      <c r="I10" s="150"/>
      <c r="J10" s="153">
        <f>(I10*$D10)</f>
        <v>0</v>
      </c>
      <c r="K10" s="150"/>
      <c r="L10" s="153">
        <f>(K10*$D10)</f>
        <v>0</v>
      </c>
      <c r="M10" s="150"/>
      <c r="N10" s="153">
        <f>(M10*$D10)</f>
        <v>0</v>
      </c>
      <c r="O10" s="150"/>
      <c r="P10" s="153">
        <f>(O10*$D10)</f>
        <v>0</v>
      </c>
    </row>
    <row r="11" spans="1:17">
      <c r="A11" s="85">
        <f>ORÇAMENTO!A47</f>
        <v>2</v>
      </c>
      <c r="B11" s="148" t="str">
        <f>ORÇAMENTO!C47</f>
        <v>ADMINISTRAÇÃO LOCAL</v>
      </c>
      <c r="C11" s="155">
        <f t="shared" si="0"/>
        <v>4.7076681210685964E-2</v>
      </c>
      <c r="D11" s="153">
        <f>ORÇAMENTO!H51</f>
        <v>111988.88</v>
      </c>
      <c r="E11" s="151">
        <v>0.2</v>
      </c>
      <c r="F11" s="153">
        <f t="shared" ref="F11:F28" si="1">(E11*$D11)</f>
        <v>22397.776000000002</v>
      </c>
      <c r="G11" s="151">
        <v>0.16</v>
      </c>
      <c r="H11" s="153">
        <f t="shared" ref="H11:H28" si="2">(G11*$D11)</f>
        <v>17918.220800000003</v>
      </c>
      <c r="I11" s="151">
        <v>0.16</v>
      </c>
      <c r="J11" s="153">
        <f t="shared" ref="J11:L28" si="3">(I11*$D11)</f>
        <v>17918.220800000003</v>
      </c>
      <c r="K11" s="151">
        <v>0.16</v>
      </c>
      <c r="L11" s="153">
        <f t="shared" ref="L11:L28" si="4">(K11*$D11)</f>
        <v>17918.220800000003</v>
      </c>
      <c r="M11" s="151">
        <v>0.16</v>
      </c>
      <c r="N11" s="153">
        <f>(M11*$D11)</f>
        <v>17918.220800000003</v>
      </c>
      <c r="O11" s="151">
        <v>0.16</v>
      </c>
      <c r="P11" s="153">
        <f t="shared" ref="P11:P29" si="5">(O11*$D11)</f>
        <v>17918.220800000003</v>
      </c>
      <c r="Q11" s="86"/>
    </row>
    <row r="12" spans="1:17" ht="30">
      <c r="A12" s="85">
        <f>ORÇAMENTO!A53</f>
        <v>3</v>
      </c>
      <c r="B12" s="148" t="str">
        <f>ORÇAMENTO!C53</f>
        <v>CARGA, DESCARGA E TRANSPORTE / DEMOLIÇÃO E RETIRADAS</v>
      </c>
      <c r="C12" s="155">
        <f t="shared" si="0"/>
        <v>8.9114034734387899E-3</v>
      </c>
      <c r="D12" s="153">
        <f>ORÇAMENTO!H61</f>
        <v>21198.99</v>
      </c>
      <c r="E12" s="152">
        <v>1</v>
      </c>
      <c r="F12" s="153">
        <f t="shared" si="1"/>
        <v>21198.99</v>
      </c>
      <c r="G12" s="152"/>
      <c r="H12" s="153">
        <f t="shared" si="2"/>
        <v>0</v>
      </c>
      <c r="I12" s="152"/>
      <c r="J12" s="153">
        <f t="shared" si="3"/>
        <v>0</v>
      </c>
      <c r="K12" s="152"/>
      <c r="L12" s="153">
        <f t="shared" si="4"/>
        <v>0</v>
      </c>
      <c r="M12" s="152"/>
      <c r="N12" s="153">
        <f t="shared" ref="N12:N29" si="6">(M12*$D12)</f>
        <v>0</v>
      </c>
      <c r="O12" s="152"/>
      <c r="P12" s="153">
        <f t="shared" si="5"/>
        <v>0</v>
      </c>
    </row>
    <row r="13" spans="1:17">
      <c r="A13" s="85">
        <f>ORÇAMENTO!A63</f>
        <v>4</v>
      </c>
      <c r="B13" s="148" t="str">
        <f>ORÇAMENTO!C63</f>
        <v>INFRAESTRUTURA / TERRAPLANAGEM</v>
      </c>
      <c r="C13" s="155">
        <f t="shared" si="0"/>
        <v>0.13061938154956831</v>
      </c>
      <c r="D13" s="153">
        <f>ORÇAMENTO!H79</f>
        <v>310725.34999999998</v>
      </c>
      <c r="E13" s="152">
        <v>0.4</v>
      </c>
      <c r="F13" s="153">
        <f t="shared" si="1"/>
        <v>124290.14</v>
      </c>
      <c r="G13" s="152">
        <v>0.6</v>
      </c>
      <c r="H13" s="153">
        <f t="shared" si="2"/>
        <v>186435.21</v>
      </c>
      <c r="I13" s="152"/>
      <c r="J13" s="153">
        <f t="shared" si="3"/>
        <v>0</v>
      </c>
      <c r="K13" s="152"/>
      <c r="L13" s="153">
        <f t="shared" si="4"/>
        <v>0</v>
      </c>
      <c r="M13" s="152"/>
      <c r="N13" s="153">
        <f t="shared" si="6"/>
        <v>0</v>
      </c>
      <c r="O13" s="152"/>
      <c r="P13" s="153">
        <f t="shared" si="5"/>
        <v>0</v>
      </c>
    </row>
    <row r="14" spans="1:17">
      <c r="A14" s="85">
        <f>ORÇAMENTO!A81</f>
        <v>5</v>
      </c>
      <c r="B14" s="148" t="str">
        <f>ORÇAMENTO!C81</f>
        <v>ESTRUTURA</v>
      </c>
      <c r="C14" s="155">
        <f t="shared" si="0"/>
        <v>7.255996102807151E-2</v>
      </c>
      <c r="D14" s="153">
        <f>ORÇAMENTO!H88</f>
        <v>172610.06</v>
      </c>
      <c r="E14" s="150"/>
      <c r="F14" s="153">
        <f t="shared" si="1"/>
        <v>0</v>
      </c>
      <c r="G14" s="150">
        <v>1</v>
      </c>
      <c r="H14" s="153">
        <f t="shared" si="2"/>
        <v>172610.06</v>
      </c>
      <c r="I14" s="150"/>
      <c r="J14" s="153">
        <f t="shared" si="3"/>
        <v>0</v>
      </c>
      <c r="K14" s="150"/>
      <c r="L14" s="153">
        <f t="shared" si="4"/>
        <v>0</v>
      </c>
      <c r="M14" s="150"/>
      <c r="N14" s="153">
        <f t="shared" si="6"/>
        <v>0</v>
      </c>
      <c r="O14" s="150"/>
      <c r="P14" s="153">
        <f t="shared" si="5"/>
        <v>0</v>
      </c>
    </row>
    <row r="15" spans="1:17">
      <c r="A15" s="85">
        <f>ORÇAMENTO!A90</f>
        <v>6</v>
      </c>
      <c r="B15" s="148" t="str">
        <f>ORÇAMENTO!C90</f>
        <v>MUROS DE ARRIMO</v>
      </c>
      <c r="C15" s="155">
        <f t="shared" si="0"/>
        <v>8.398797226057321E-2</v>
      </c>
      <c r="D15" s="153">
        <f>ORÇAMENTO!H105</f>
        <v>199795.71</v>
      </c>
      <c r="E15" s="150">
        <v>1</v>
      </c>
      <c r="F15" s="153">
        <f t="shared" si="1"/>
        <v>199795.71</v>
      </c>
      <c r="G15" s="150"/>
      <c r="H15" s="153">
        <f t="shared" si="2"/>
        <v>0</v>
      </c>
      <c r="I15" s="150"/>
      <c r="J15" s="153">
        <f t="shared" si="3"/>
        <v>0</v>
      </c>
      <c r="K15" s="150"/>
      <c r="L15" s="153">
        <f t="shared" si="4"/>
        <v>0</v>
      </c>
      <c r="M15" s="150"/>
      <c r="N15" s="153">
        <f t="shared" si="6"/>
        <v>0</v>
      </c>
      <c r="O15" s="150"/>
      <c r="P15" s="153">
        <f t="shared" si="5"/>
        <v>0</v>
      </c>
    </row>
    <row r="16" spans="1:17">
      <c r="A16" s="85">
        <f>ORÇAMENTO!A107</f>
        <v>7</v>
      </c>
      <c r="B16" s="148" t="str">
        <f>ORÇAMENTO!C107</f>
        <v>ALVENARIA</v>
      </c>
      <c r="C16" s="155">
        <f t="shared" si="0"/>
        <v>6.9133850772565952E-2</v>
      </c>
      <c r="D16" s="153">
        <f>ORÇAMENTO!H118</f>
        <v>164459.82</v>
      </c>
      <c r="E16" s="152"/>
      <c r="F16" s="153">
        <f t="shared" si="1"/>
        <v>0</v>
      </c>
      <c r="G16" s="152">
        <v>0.2</v>
      </c>
      <c r="H16" s="153">
        <f t="shared" si="2"/>
        <v>32891.964</v>
      </c>
      <c r="I16" s="152">
        <v>0.8</v>
      </c>
      <c r="J16" s="153">
        <f t="shared" si="3"/>
        <v>131567.856</v>
      </c>
      <c r="K16" s="152"/>
      <c r="L16" s="153">
        <f t="shared" si="4"/>
        <v>0</v>
      </c>
      <c r="M16" s="152"/>
      <c r="N16" s="153">
        <f t="shared" si="6"/>
        <v>0</v>
      </c>
      <c r="O16" s="152"/>
      <c r="P16" s="153">
        <f t="shared" si="5"/>
        <v>0</v>
      </c>
    </row>
    <row r="17" spans="1:16">
      <c r="A17" s="85">
        <f>ORÇAMENTO!A120</f>
        <v>8</v>
      </c>
      <c r="B17" s="149" t="str">
        <f>ORÇAMENTO!C120</f>
        <v>REVESTIMENTO</v>
      </c>
      <c r="C17" s="155">
        <f t="shared" si="0"/>
        <v>9.2602716952379455E-2</v>
      </c>
      <c r="D17" s="153">
        <f>ORÇAMENTO!H128</f>
        <v>220288.99</v>
      </c>
      <c r="E17" s="152"/>
      <c r="F17" s="153">
        <f t="shared" si="1"/>
        <v>0</v>
      </c>
      <c r="G17" s="152"/>
      <c r="H17" s="153">
        <f t="shared" si="2"/>
        <v>0</v>
      </c>
      <c r="I17" s="152"/>
      <c r="J17" s="153">
        <f t="shared" si="3"/>
        <v>0</v>
      </c>
      <c r="K17" s="152">
        <v>0.5</v>
      </c>
      <c r="L17" s="153">
        <f t="shared" si="4"/>
        <v>110144.495</v>
      </c>
      <c r="M17" s="152">
        <v>0.5</v>
      </c>
      <c r="N17" s="153">
        <f t="shared" si="6"/>
        <v>110144.495</v>
      </c>
      <c r="O17" s="152"/>
      <c r="P17" s="153">
        <f t="shared" si="5"/>
        <v>0</v>
      </c>
    </row>
    <row r="18" spans="1:16">
      <c r="A18" s="85">
        <f>ORÇAMENTO!A130</f>
        <v>9</v>
      </c>
      <c r="B18" s="149" t="str">
        <f>ORÇAMENTO!C130</f>
        <v>PISO / PAVIMENTAÇÃO</v>
      </c>
      <c r="C18" s="155">
        <f t="shared" si="0"/>
        <v>8.2522871933441017E-2</v>
      </c>
      <c r="D18" s="153">
        <f>ORÇAMENTO!H142</f>
        <v>196310.44</v>
      </c>
      <c r="E18" s="152"/>
      <c r="F18" s="153">
        <f t="shared" si="1"/>
        <v>0</v>
      </c>
      <c r="G18" s="152"/>
      <c r="H18" s="153">
        <f t="shared" si="2"/>
        <v>0</v>
      </c>
      <c r="I18" s="152"/>
      <c r="J18" s="153">
        <f t="shared" si="3"/>
        <v>0</v>
      </c>
      <c r="K18" s="152"/>
      <c r="L18" s="153">
        <f t="shared" si="4"/>
        <v>0</v>
      </c>
      <c r="M18" s="152">
        <v>0.6</v>
      </c>
      <c r="N18" s="153">
        <f t="shared" si="6"/>
        <v>117786.264</v>
      </c>
      <c r="O18" s="152">
        <v>0.4</v>
      </c>
      <c r="P18" s="153">
        <f t="shared" si="5"/>
        <v>78524.176000000007</v>
      </c>
    </row>
    <row r="19" spans="1:16">
      <c r="A19" s="85">
        <f>ORÇAMENTO!A144</f>
        <v>10</v>
      </c>
      <c r="B19" s="149" t="str">
        <f>ORÇAMENTO!C144</f>
        <v>COBERTURA</v>
      </c>
      <c r="C19" s="155">
        <f t="shared" si="0"/>
        <v>0.13592631209579972</v>
      </c>
      <c r="D19" s="153">
        <f>ORÇAMENTO!H154</f>
        <v>323349.8</v>
      </c>
      <c r="E19" s="152"/>
      <c r="F19" s="153">
        <f t="shared" si="1"/>
        <v>0</v>
      </c>
      <c r="G19" s="152"/>
      <c r="H19" s="153">
        <f t="shared" si="2"/>
        <v>0</v>
      </c>
      <c r="I19" s="152">
        <v>0.55000000000000004</v>
      </c>
      <c r="J19" s="153">
        <f t="shared" si="3"/>
        <v>177842.39</v>
      </c>
      <c r="K19" s="152">
        <v>0.45</v>
      </c>
      <c r="L19" s="153">
        <f t="shared" si="3"/>
        <v>145507.41</v>
      </c>
      <c r="M19" s="152"/>
      <c r="N19" s="153">
        <f t="shared" si="6"/>
        <v>0</v>
      </c>
      <c r="O19" s="152"/>
      <c r="P19" s="153">
        <f t="shared" si="5"/>
        <v>0</v>
      </c>
    </row>
    <row r="20" spans="1:16">
      <c r="A20" s="85">
        <f>ORÇAMENTO!A156</f>
        <v>11</v>
      </c>
      <c r="B20" s="149" t="str">
        <f>ORÇAMENTO!C156</f>
        <v>ESQUADRIAS / VIDROS</v>
      </c>
      <c r="C20" s="155">
        <f t="shared" si="0"/>
        <v>2.7870926698709397E-2</v>
      </c>
      <c r="D20" s="153">
        <f>ORÇAMENTO!H167</f>
        <v>66301.06</v>
      </c>
      <c r="E20" s="152"/>
      <c r="F20" s="153">
        <f t="shared" si="1"/>
        <v>0</v>
      </c>
      <c r="G20" s="152"/>
      <c r="H20" s="153">
        <f t="shared" si="2"/>
        <v>0</v>
      </c>
      <c r="I20" s="152"/>
      <c r="J20" s="153">
        <f t="shared" si="3"/>
        <v>0</v>
      </c>
      <c r="K20" s="152"/>
      <c r="L20" s="153">
        <f t="shared" si="4"/>
        <v>0</v>
      </c>
      <c r="M20" s="152">
        <v>0.2</v>
      </c>
      <c r="N20" s="153">
        <f t="shared" si="6"/>
        <v>13260.212</v>
      </c>
      <c r="O20" s="152">
        <v>0.8</v>
      </c>
      <c r="P20" s="153">
        <f t="shared" si="5"/>
        <v>53040.847999999998</v>
      </c>
    </row>
    <row r="21" spans="1:16">
      <c r="A21" s="85">
        <f>ORÇAMENTO!A169</f>
        <v>12</v>
      </c>
      <c r="B21" s="149" t="str">
        <f>ORÇAMENTO!C169</f>
        <v>PINTURA</v>
      </c>
      <c r="C21" s="155">
        <f t="shared" si="0"/>
        <v>5.1004594644282239E-2</v>
      </c>
      <c r="D21" s="153">
        <f>ORÇAMENTO!H188</f>
        <v>121332.84</v>
      </c>
      <c r="E21" s="152"/>
      <c r="F21" s="153">
        <f t="shared" si="1"/>
        <v>0</v>
      </c>
      <c r="G21" s="152"/>
      <c r="H21" s="153">
        <f t="shared" si="2"/>
        <v>0</v>
      </c>
      <c r="I21" s="152"/>
      <c r="J21" s="153">
        <f t="shared" si="3"/>
        <v>0</v>
      </c>
      <c r="K21" s="152"/>
      <c r="L21" s="153">
        <f t="shared" si="4"/>
        <v>0</v>
      </c>
      <c r="M21" s="152">
        <v>0.4</v>
      </c>
      <c r="N21" s="153">
        <f t="shared" si="6"/>
        <v>48533.135999999999</v>
      </c>
      <c r="O21" s="152">
        <v>0.6</v>
      </c>
      <c r="P21" s="153">
        <f t="shared" si="5"/>
        <v>72799.703999999998</v>
      </c>
    </row>
    <row r="22" spans="1:16">
      <c r="A22" s="85">
        <f>ORÇAMENTO!A190</f>
        <v>13</v>
      </c>
      <c r="B22" s="149" t="str">
        <f>ORÇAMENTO!C190</f>
        <v>DIVERSOS</v>
      </c>
      <c r="C22" s="155">
        <f t="shared" si="0"/>
        <v>2.876252146520979E-2</v>
      </c>
      <c r="D22" s="153">
        <f>ORÇAMENTO!H204</f>
        <v>68422.039999999994</v>
      </c>
      <c r="E22" s="152"/>
      <c r="F22" s="153">
        <f t="shared" si="1"/>
        <v>0</v>
      </c>
      <c r="G22" s="152"/>
      <c r="H22" s="153">
        <f t="shared" si="2"/>
        <v>0</v>
      </c>
      <c r="I22" s="152"/>
      <c r="J22" s="153">
        <f t="shared" si="3"/>
        <v>0</v>
      </c>
      <c r="K22" s="152"/>
      <c r="L22" s="153">
        <f t="shared" si="4"/>
        <v>0</v>
      </c>
      <c r="M22" s="152">
        <v>0.4</v>
      </c>
      <c r="N22" s="153">
        <f t="shared" si="6"/>
        <v>27368.815999999999</v>
      </c>
      <c r="O22" s="152">
        <v>0.6</v>
      </c>
      <c r="P22" s="153">
        <f t="shared" si="5"/>
        <v>41053.223999999995</v>
      </c>
    </row>
    <row r="23" spans="1:16">
      <c r="A23" s="85">
        <f>ORÇAMENTO!A206</f>
        <v>14</v>
      </c>
      <c r="B23" s="149" t="str">
        <f>ORÇAMENTO!C206</f>
        <v>INSTALAÇÕES HIDROSSANITÁRIAS</v>
      </c>
      <c r="C23" s="155">
        <f t="shared" si="0"/>
        <v>6.9697040471864827E-2</v>
      </c>
      <c r="D23" s="153">
        <f>ORÇAMENTO!H285</f>
        <v>165799.57</v>
      </c>
      <c r="E23" s="152"/>
      <c r="F23" s="153">
        <f t="shared" si="1"/>
        <v>0</v>
      </c>
      <c r="G23" s="152"/>
      <c r="H23" s="153">
        <f t="shared" si="2"/>
        <v>0</v>
      </c>
      <c r="I23" s="152"/>
      <c r="J23" s="153">
        <f t="shared" si="3"/>
        <v>0</v>
      </c>
      <c r="K23" s="152">
        <v>0.3</v>
      </c>
      <c r="L23" s="153">
        <f t="shared" si="4"/>
        <v>49739.870999999999</v>
      </c>
      <c r="M23" s="152">
        <v>0.35</v>
      </c>
      <c r="N23" s="153">
        <f t="shared" si="6"/>
        <v>58029.849499999997</v>
      </c>
      <c r="O23" s="152">
        <v>0.35</v>
      </c>
      <c r="P23" s="153">
        <f t="shared" si="5"/>
        <v>58029.849499999997</v>
      </c>
    </row>
    <row r="24" spans="1:16">
      <c r="A24" s="85">
        <f>ORÇAMENTO!A287</f>
        <v>15</v>
      </c>
      <c r="B24" s="149" t="str">
        <f>ORÇAMENTO!C287</f>
        <v>INSTALAÇÕES ELÉTRICAS</v>
      </c>
      <c r="C24" s="155">
        <f t="shared" si="0"/>
        <v>6.3888853227564407E-2</v>
      </c>
      <c r="D24" s="153">
        <f>ORÇAMENTO!H350</f>
        <v>151982.70000000001</v>
      </c>
      <c r="E24" s="152"/>
      <c r="F24" s="153">
        <f t="shared" si="1"/>
        <v>0</v>
      </c>
      <c r="G24" s="152"/>
      <c r="H24" s="153">
        <f t="shared" si="2"/>
        <v>0</v>
      </c>
      <c r="I24" s="152"/>
      <c r="J24" s="153">
        <f t="shared" si="3"/>
        <v>0</v>
      </c>
      <c r="K24" s="152">
        <v>0.1</v>
      </c>
      <c r="L24" s="153">
        <f t="shared" si="4"/>
        <v>15198.270000000002</v>
      </c>
      <c r="M24" s="152">
        <v>0.3</v>
      </c>
      <c r="N24" s="153">
        <f t="shared" si="6"/>
        <v>45594.810000000005</v>
      </c>
      <c r="O24" s="152">
        <v>0.6</v>
      </c>
      <c r="P24" s="153">
        <f t="shared" si="5"/>
        <v>91189.62000000001</v>
      </c>
    </row>
    <row r="25" spans="1:16">
      <c r="A25" s="85">
        <f>ORÇAMENTO!A352</f>
        <v>16</v>
      </c>
      <c r="B25" s="149" t="str">
        <f>ORÇAMENTO!C352</f>
        <v>CABEAMENTO ESTRUTURADO / TELEFONIA</v>
      </c>
      <c r="C25" s="155">
        <f t="shared" si="0"/>
        <v>5.7965262013755844E-3</v>
      </c>
      <c r="D25" s="153">
        <f>ORÇAMENTO!H362</f>
        <v>13789.13</v>
      </c>
      <c r="E25" s="152"/>
      <c r="F25" s="153">
        <f t="shared" si="1"/>
        <v>0</v>
      </c>
      <c r="G25" s="152"/>
      <c r="H25" s="153">
        <f t="shared" si="2"/>
        <v>0</v>
      </c>
      <c r="I25" s="152"/>
      <c r="J25" s="153">
        <f t="shared" si="3"/>
        <v>0</v>
      </c>
      <c r="K25" s="152"/>
      <c r="L25" s="153">
        <f t="shared" si="4"/>
        <v>0</v>
      </c>
      <c r="M25" s="152">
        <v>0.5</v>
      </c>
      <c r="N25" s="153">
        <f t="shared" si="6"/>
        <v>6894.5649999999996</v>
      </c>
      <c r="O25" s="152">
        <v>0.5</v>
      </c>
      <c r="P25" s="153">
        <f t="shared" si="5"/>
        <v>6894.5649999999996</v>
      </c>
    </row>
    <row r="26" spans="1:16">
      <c r="A26" s="85">
        <f>ORÇAMENTO!A364</f>
        <v>17</v>
      </c>
      <c r="B26" s="149" t="str">
        <f>ORÇAMENTO!C364</f>
        <v>INSTALAÇÕES DE COMBATE A INCÊNDIO</v>
      </c>
      <c r="C26" s="155">
        <f t="shared" si="0"/>
        <v>1.4206841124444355E-3</v>
      </c>
      <c r="D26" s="153">
        <f>ORÇAMENTO!H374</f>
        <v>3379.61</v>
      </c>
      <c r="E26" s="152"/>
      <c r="F26" s="153">
        <f t="shared" si="1"/>
        <v>0</v>
      </c>
      <c r="G26" s="152"/>
      <c r="H26" s="153">
        <f t="shared" si="2"/>
        <v>0</v>
      </c>
      <c r="I26" s="152"/>
      <c r="J26" s="153">
        <f t="shared" si="3"/>
        <v>0</v>
      </c>
      <c r="K26" s="152"/>
      <c r="L26" s="153">
        <f t="shared" si="4"/>
        <v>0</v>
      </c>
      <c r="M26" s="152"/>
      <c r="N26" s="153">
        <f t="shared" si="6"/>
        <v>0</v>
      </c>
      <c r="O26" s="152">
        <v>1</v>
      </c>
      <c r="P26" s="153">
        <f t="shared" si="5"/>
        <v>3379.61</v>
      </c>
    </row>
    <row r="27" spans="1:16">
      <c r="A27" s="85">
        <f>ORÇAMENTO!A376</f>
        <v>18</v>
      </c>
      <c r="B27" s="87" t="str">
        <f>ORÇAMENTO!C376</f>
        <v>INSTALAÇÕES DE AR CONDICIONADO</v>
      </c>
      <c r="C27" s="155">
        <f t="shared" si="0"/>
        <v>1.7441540446806608E-3</v>
      </c>
      <c r="D27" s="153">
        <f>ORÇAMENTO!H381</f>
        <v>4149.1000000000004</v>
      </c>
      <c r="E27" s="152"/>
      <c r="F27" s="153">
        <f t="shared" si="1"/>
        <v>0</v>
      </c>
      <c r="G27" s="152"/>
      <c r="H27" s="153">
        <f t="shared" si="2"/>
        <v>0</v>
      </c>
      <c r="I27" s="152"/>
      <c r="J27" s="153">
        <f t="shared" si="3"/>
        <v>0</v>
      </c>
      <c r="K27" s="152"/>
      <c r="L27" s="153">
        <f t="shared" si="4"/>
        <v>0</v>
      </c>
      <c r="M27" s="152">
        <v>1</v>
      </c>
      <c r="N27" s="153">
        <f t="shared" si="6"/>
        <v>4149.1000000000004</v>
      </c>
      <c r="O27" s="152"/>
      <c r="P27" s="153">
        <f t="shared" si="5"/>
        <v>0</v>
      </c>
    </row>
    <row r="28" spans="1:16">
      <c r="A28" s="85">
        <f>ORÇAMENTO!A383</f>
        <v>19</v>
      </c>
      <c r="B28" s="149" t="str">
        <f>ORÇAMENTO!C383</f>
        <v>INSTALAÇÕES DE GASES</v>
      </c>
      <c r="C28" s="155">
        <f t="shared" si="0"/>
        <v>5.50919120965194E-4</v>
      </c>
      <c r="D28" s="153">
        <f>ORÇAMENTO!H388</f>
        <v>1310.56</v>
      </c>
      <c r="E28" s="152"/>
      <c r="F28" s="153">
        <f t="shared" si="1"/>
        <v>0</v>
      </c>
      <c r="G28" s="152"/>
      <c r="H28" s="153">
        <f t="shared" si="2"/>
        <v>0</v>
      </c>
      <c r="I28" s="152"/>
      <c r="J28" s="153">
        <f t="shared" si="3"/>
        <v>0</v>
      </c>
      <c r="K28" s="152"/>
      <c r="L28" s="153">
        <f t="shared" si="4"/>
        <v>0</v>
      </c>
      <c r="M28" s="152">
        <v>1</v>
      </c>
      <c r="N28" s="153">
        <f t="shared" si="6"/>
        <v>1310.56</v>
      </c>
      <c r="O28" s="152"/>
      <c r="P28" s="153">
        <f t="shared" si="5"/>
        <v>0</v>
      </c>
    </row>
    <row r="29" spans="1:16">
      <c r="A29" s="85">
        <f>ORÇAMENTO!A390</f>
        <v>20</v>
      </c>
      <c r="B29" s="149" t="str">
        <f>ORÇAMENTO!C390</f>
        <v>SERVIÇOS FINAIS</v>
      </c>
      <c r="C29" s="155">
        <f t="shared" ref="C29" si="7">D29/$D$30</f>
        <v>2.3916740187146204E-3</v>
      </c>
      <c r="D29" s="153">
        <f>ORÇAMENTO!H392</f>
        <v>5689.46</v>
      </c>
      <c r="E29" s="152"/>
      <c r="F29" s="153">
        <f t="shared" ref="F29" si="8">(E29*$D29)</f>
        <v>0</v>
      </c>
      <c r="G29" s="152"/>
      <c r="H29" s="153">
        <f t="shared" ref="H29" si="9">(G29*$D29)</f>
        <v>0</v>
      </c>
      <c r="I29" s="152"/>
      <c r="J29" s="153">
        <f t="shared" ref="J29" si="10">(I29*$D29)</f>
        <v>0</v>
      </c>
      <c r="K29" s="152"/>
      <c r="L29" s="153">
        <f t="shared" ref="L29" si="11">(K29*$D29)</f>
        <v>0</v>
      </c>
      <c r="M29" s="152"/>
      <c r="N29" s="153">
        <f t="shared" si="6"/>
        <v>0</v>
      </c>
      <c r="O29" s="152">
        <v>1</v>
      </c>
      <c r="P29" s="153">
        <f t="shared" si="5"/>
        <v>5689.46</v>
      </c>
    </row>
    <row r="30" spans="1:16" s="167" customFormat="1" ht="15" customHeight="1">
      <c r="A30" s="322" t="s">
        <v>44</v>
      </c>
      <c r="B30" s="323"/>
      <c r="C30" s="332">
        <f>SUM(C10:C29)</f>
        <v>1</v>
      </c>
      <c r="D30" s="334">
        <f>ROUND(SUM(D10:D29),2)</f>
        <v>2378860.98</v>
      </c>
      <c r="E30" s="165">
        <f>F30/$D$30</f>
        <v>0.17809341931364145</v>
      </c>
      <c r="F30" s="166">
        <f>SUM(F10:F29)</f>
        <v>423659.48600000003</v>
      </c>
      <c r="G30" s="165">
        <f>H30/$D$30</f>
        <v>0.17229062910603546</v>
      </c>
      <c r="H30" s="166">
        <f>SUM(H10:H29)</f>
        <v>409855.45480000001</v>
      </c>
      <c r="I30" s="165">
        <f>J30/$D$30</f>
        <v>0.13759882126445239</v>
      </c>
      <c r="J30" s="166">
        <f>SUM(J10:J29)</f>
        <v>327328.46680000005</v>
      </c>
      <c r="K30" s="165">
        <f>L30/$D$30</f>
        <v>0.14229846537732527</v>
      </c>
      <c r="L30" s="166">
        <f>SUM(L10:L29)</f>
        <v>338508.26680000004</v>
      </c>
      <c r="M30" s="165">
        <f>N30/$D$30</f>
        <v>0.18958233881325842</v>
      </c>
      <c r="N30" s="166">
        <f>SUM(N10:N29)</f>
        <v>450990.02829999995</v>
      </c>
      <c r="O30" s="165">
        <f>P30/$D$30</f>
        <v>0.18013632612528707</v>
      </c>
      <c r="P30" s="166">
        <f>SUM(P10:P29)</f>
        <v>428519.27730000002</v>
      </c>
    </row>
    <row r="31" spans="1:16" s="167" customFormat="1" ht="15" customHeight="1">
      <c r="A31" s="322" t="s">
        <v>45</v>
      </c>
      <c r="B31" s="323"/>
      <c r="C31" s="333"/>
      <c r="D31" s="335"/>
      <c r="E31" s="165">
        <f>E30</f>
        <v>0.17809341931364145</v>
      </c>
      <c r="F31" s="166">
        <f>F30</f>
        <v>423659.48600000003</v>
      </c>
      <c r="G31" s="165">
        <f>G30+E31</f>
        <v>0.35038404841967691</v>
      </c>
      <c r="H31" s="166">
        <f>(H30+F31)</f>
        <v>833514.94079999998</v>
      </c>
      <c r="I31" s="165">
        <f>I30+G31</f>
        <v>0.48798286968412929</v>
      </c>
      <c r="J31" s="166">
        <f>(J30+H31)</f>
        <v>1160843.4076</v>
      </c>
      <c r="K31" s="165">
        <f>K30+I31</f>
        <v>0.63028133506145456</v>
      </c>
      <c r="L31" s="166">
        <f>(L30+J31)</f>
        <v>1499351.6744000001</v>
      </c>
      <c r="M31" s="165">
        <f>M30+K31</f>
        <v>0.81986367387471293</v>
      </c>
      <c r="N31" s="166">
        <f>N30+L31</f>
        <v>1950341.7027</v>
      </c>
      <c r="O31" s="165">
        <f>O30+M31</f>
        <v>1</v>
      </c>
      <c r="P31" s="166">
        <f>P30+N31</f>
        <v>2378860.98</v>
      </c>
    </row>
    <row r="33" spans="4:16">
      <c r="D33" s="89"/>
    </row>
    <row r="34" spans="4:16">
      <c r="D34" s="89"/>
      <c r="O34" s="163"/>
      <c r="P34" s="90"/>
    </row>
    <row r="35" spans="4:16">
      <c r="P35" s="90"/>
    </row>
  </sheetData>
  <mergeCells count="18">
    <mergeCell ref="A30:B30"/>
    <mergeCell ref="A31:B31"/>
    <mergeCell ref="A7:N7"/>
    <mergeCell ref="A8:A9"/>
    <mergeCell ref="B8:B9"/>
    <mergeCell ref="C8:C9"/>
    <mergeCell ref="D8:D9"/>
    <mergeCell ref="E8:F8"/>
    <mergeCell ref="C30:C31"/>
    <mergeCell ref="D30:D31"/>
    <mergeCell ref="A1:P2"/>
    <mergeCell ref="A3:P3"/>
    <mergeCell ref="A4:P4"/>
    <mergeCell ref="K8:L8"/>
    <mergeCell ref="M8:N8"/>
    <mergeCell ref="G8:H8"/>
    <mergeCell ref="I8:J8"/>
    <mergeCell ref="O8:P8"/>
  </mergeCells>
  <printOptions horizontalCentered="1"/>
  <pageMargins left="0.19685039370078741" right="0.19685039370078741" top="0.39370078740157483" bottom="0.19685039370078741" header="0.11811023622047245" footer="0.11811023622047245"/>
  <pageSetup paperSize="9" scale="40" orientation="landscape" r:id="rId1"/>
  <headerFooter>
    <oddHeader>&amp;RRevisão R2</oddHeader>
    <oddFooter>Página &amp;P de &amp;N</oddFooter>
  </headerFooter>
  <ignoredErrors>
    <ignoredError sqref="F30:J30 H31:J31 K30:K31 L30:O30 L31" formula="1"/>
  </ignoredErrors>
  <drawing r:id="rId2"/>
</worksheet>
</file>

<file path=xl/worksheets/sheet4.xml><?xml version="1.0" encoding="utf-8"?>
<worksheet xmlns="http://schemas.openxmlformats.org/spreadsheetml/2006/main" xmlns:r="http://schemas.openxmlformats.org/officeDocument/2006/relationships">
  <sheetPr>
    <pageSetUpPr fitToPage="1"/>
  </sheetPr>
  <dimension ref="B1:G15"/>
  <sheetViews>
    <sheetView tabSelected="1" workbookViewId="0">
      <selection activeCell="L16" sqref="L16"/>
    </sheetView>
  </sheetViews>
  <sheetFormatPr defaultRowHeight="12.75"/>
  <cols>
    <col min="2" max="2" width="9.1640625" bestFit="1" customWidth="1"/>
    <col min="3" max="3" width="92.83203125" customWidth="1"/>
    <col min="4" max="4" width="7.83203125" bestFit="1" customWidth="1"/>
    <col min="5" max="5" width="20.83203125" customWidth="1"/>
    <col min="6" max="6" width="16" bestFit="1" customWidth="1"/>
    <col min="7" max="7" width="16.83203125" bestFit="1" customWidth="1"/>
  </cols>
  <sheetData>
    <row r="1" spans="2:7" ht="13.5" thickBot="1"/>
    <row r="2" spans="2:7" ht="15.75" thickTop="1">
      <c r="B2" s="339" t="s">
        <v>897</v>
      </c>
      <c r="C2" s="340"/>
      <c r="D2" s="340"/>
      <c r="E2" s="340"/>
      <c r="F2" s="340"/>
      <c r="G2" s="341"/>
    </row>
    <row r="3" spans="2:7" ht="24">
      <c r="B3" s="247"/>
      <c r="C3" s="251" t="s">
        <v>922</v>
      </c>
      <c r="D3" s="248" t="s">
        <v>17</v>
      </c>
      <c r="E3" s="249" t="s">
        <v>898</v>
      </c>
      <c r="F3" s="249" t="s">
        <v>899</v>
      </c>
      <c r="G3" s="250" t="s">
        <v>900</v>
      </c>
    </row>
    <row r="4" spans="2:7">
      <c r="B4" s="240" t="s">
        <v>901</v>
      </c>
      <c r="C4" s="241" t="s">
        <v>902</v>
      </c>
      <c r="D4" s="242" t="s">
        <v>903</v>
      </c>
      <c r="E4" s="243" t="s">
        <v>904</v>
      </c>
      <c r="F4" s="244">
        <v>16.21</v>
      </c>
      <c r="G4" s="245">
        <f t="shared" ref="G4:G8" si="0">E4*F4</f>
        <v>4.0670890000000002</v>
      </c>
    </row>
    <row r="5" spans="2:7" ht="48">
      <c r="B5" s="240" t="s">
        <v>905</v>
      </c>
      <c r="C5" s="241" t="s">
        <v>906</v>
      </c>
      <c r="D5" s="242" t="s">
        <v>907</v>
      </c>
      <c r="E5" s="243" t="s">
        <v>908</v>
      </c>
      <c r="F5" s="244">
        <v>638.94000000000005</v>
      </c>
      <c r="G5" s="245">
        <f t="shared" si="0"/>
        <v>15.462348</v>
      </c>
    </row>
    <row r="6" spans="2:7" ht="48">
      <c r="B6" s="240" t="s">
        <v>909</v>
      </c>
      <c r="C6" s="241" t="s">
        <v>910</v>
      </c>
      <c r="D6" s="242" t="s">
        <v>911</v>
      </c>
      <c r="E6" s="243" t="s">
        <v>912</v>
      </c>
      <c r="F6" s="244">
        <v>255.2</v>
      </c>
      <c r="G6" s="245">
        <f t="shared" si="0"/>
        <v>15.15888</v>
      </c>
    </row>
    <row r="7" spans="2:7">
      <c r="B7" s="240" t="s">
        <v>913</v>
      </c>
      <c r="C7" s="241" t="s">
        <v>914</v>
      </c>
      <c r="D7" s="242" t="s">
        <v>903</v>
      </c>
      <c r="E7" s="243" t="s">
        <v>915</v>
      </c>
      <c r="F7" s="244">
        <v>30.69</v>
      </c>
      <c r="G7" s="245">
        <f t="shared" si="0"/>
        <v>2.5656840000000001</v>
      </c>
    </row>
    <row r="8" spans="2:7">
      <c r="B8" s="240" t="s">
        <v>916</v>
      </c>
      <c r="C8" s="241" t="s">
        <v>74</v>
      </c>
      <c r="D8" s="242" t="s">
        <v>903</v>
      </c>
      <c r="E8" s="243" t="s">
        <v>917</v>
      </c>
      <c r="F8" s="244">
        <v>94.23</v>
      </c>
      <c r="G8" s="245">
        <f t="shared" si="0"/>
        <v>1.479411</v>
      </c>
    </row>
    <row r="9" spans="2:7">
      <c r="B9" s="342" t="s">
        <v>900</v>
      </c>
      <c r="C9" s="343"/>
      <c r="D9" s="343"/>
      <c r="E9" s="343"/>
      <c r="F9" s="343"/>
      <c r="G9" s="246">
        <f>SUM(G4:G8)</f>
        <v>38.733411999999994</v>
      </c>
    </row>
    <row r="10" spans="2:7">
      <c r="B10" s="344" t="s">
        <v>918</v>
      </c>
      <c r="C10" s="345"/>
      <c r="D10" s="345"/>
      <c r="E10" s="345"/>
      <c r="F10" s="345"/>
      <c r="G10" s="346"/>
    </row>
    <row r="11" spans="2:7" ht="15">
      <c r="B11" s="347" t="s">
        <v>919</v>
      </c>
      <c r="C11" s="348"/>
      <c r="D11" s="348"/>
      <c r="E11" s="348"/>
      <c r="F11" s="348"/>
      <c r="G11" s="349"/>
    </row>
    <row r="12" spans="2:7">
      <c r="B12" s="350"/>
      <c r="C12" s="351"/>
      <c r="D12" s="351"/>
      <c r="E12" s="351"/>
      <c r="F12" s="351"/>
      <c r="G12" s="352"/>
    </row>
    <row r="13" spans="2:7">
      <c r="B13" s="353"/>
      <c r="C13" s="354"/>
      <c r="D13" s="354"/>
      <c r="E13" s="354"/>
      <c r="F13" s="354"/>
      <c r="G13" s="355"/>
    </row>
    <row r="14" spans="2:7" ht="13.5" thickBot="1">
      <c r="B14" s="336"/>
      <c r="C14" s="337"/>
      <c r="D14" s="337"/>
      <c r="E14" s="337"/>
      <c r="F14" s="337"/>
      <c r="G14" s="338"/>
    </row>
    <row r="15" spans="2:7" ht="13.5" thickTop="1"/>
  </sheetData>
  <mergeCells count="7">
    <mergeCell ref="B14:G14"/>
    <mergeCell ref="B2:G2"/>
    <mergeCell ref="B9:F9"/>
    <mergeCell ref="B10:G10"/>
    <mergeCell ref="B11:G11"/>
    <mergeCell ref="B12:G12"/>
    <mergeCell ref="B13:G13"/>
  </mergeCells>
  <conditionalFormatting sqref="B9 G9 B3:G8">
    <cfRule type="expression" dxfId="1" priority="1" stopIfTrue="1">
      <formula>AND($A3&lt;&gt;"COMPOSICAO",$A3&lt;&gt;"INSUMO",$A3&lt;&gt;"")</formula>
    </cfRule>
    <cfRule type="expression" dxfId="0" priority="2" stopIfTrue="1">
      <formula>AND(OR($A3="COMPOSICAO",$A3="INSUMO",$A3&lt;&gt;""),$A3&lt;&gt;"")</formula>
    </cfRule>
  </conditionalFormatting>
  <pageMargins left="0.511811024" right="0.511811024" top="0.78740157499999996" bottom="0.78740157499999996" header="0.31496062000000002" footer="0.31496062000000002"/>
  <pageSetup paperSize="9" scale="9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7</vt:i4>
      </vt:variant>
    </vt:vector>
  </HeadingPairs>
  <TitlesOfParts>
    <vt:vector size="11" baseType="lpstr">
      <vt:lpstr>ORÇAMENTO</vt:lpstr>
      <vt:lpstr>MEMORIA DE CÁLCULO</vt:lpstr>
      <vt:lpstr>C.F.F GERAL </vt:lpstr>
      <vt:lpstr>Plan1</vt:lpstr>
      <vt:lpstr>'C.F.F GERAL '!Area_de_impressao</vt:lpstr>
      <vt:lpstr>'MEMORIA DE CÁLCULO'!Area_de_impressao</vt:lpstr>
      <vt:lpstr>ORÇAMENTO!Area_de_impressao</vt:lpstr>
      <vt:lpstr>Plan1!Area_de_impressao</vt:lpstr>
      <vt:lpstr>'C.F.F GERAL '!Titulos_de_impressao</vt:lpstr>
      <vt:lpstr>'MEMORIA DE CÁLCULO'!Titulos_de_impressao</vt:lpstr>
      <vt:lpstr>ORÇAMENTO!Titulos_de_impressao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educ</cp:lastModifiedBy>
  <cp:lastPrinted>2022-05-18T10:57:37Z</cp:lastPrinted>
  <dcterms:created xsi:type="dcterms:W3CDTF">2017-12-18T22:00:31Z</dcterms:created>
  <dcterms:modified xsi:type="dcterms:W3CDTF">2022-05-18T12:25:08Z</dcterms:modified>
</cp:coreProperties>
</file>