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tabRatio="970" activeTab="1"/>
  </bookViews>
  <sheets>
    <sheet name="Memoria_Calculo_Estrutura" sheetId="5" r:id="rId1"/>
    <sheet name="Memoria_Calculo_Arquitetura" sheetId="4" r:id="rId2"/>
  </sheets>
  <calcPr calcId="125725"/>
</workbook>
</file>

<file path=xl/calcChain.xml><?xml version="1.0" encoding="utf-8"?>
<calcChain xmlns="http://schemas.openxmlformats.org/spreadsheetml/2006/main">
  <c r="D284" i="5"/>
  <c r="B284"/>
  <c r="B272"/>
  <c r="D272" s="1"/>
  <c r="B270"/>
  <c r="D270" s="1"/>
  <c r="D262"/>
  <c r="B273" s="1"/>
  <c r="D273" s="1"/>
  <c r="D261"/>
  <c r="B283" s="1"/>
  <c r="D283" s="1"/>
  <c r="D260"/>
  <c r="B271" s="1"/>
  <c r="D271" s="1"/>
  <c r="D259"/>
  <c r="B281" s="1"/>
  <c r="D281" s="1"/>
  <c r="E251"/>
  <c r="E250"/>
  <c r="E249"/>
  <c r="E248"/>
  <c r="E247"/>
  <c r="E246"/>
  <c r="E245"/>
  <c r="E237"/>
  <c r="E236"/>
  <c r="E235"/>
  <c r="E234"/>
  <c r="E233"/>
  <c r="E232"/>
  <c r="E224"/>
  <c r="E223"/>
  <c r="E222"/>
  <c r="E221"/>
  <c r="E220"/>
  <c r="E219"/>
  <c r="E218"/>
  <c r="I207"/>
  <c r="I206"/>
  <c r="I205"/>
  <c r="I204"/>
  <c r="I203"/>
  <c r="I202"/>
  <c r="I201"/>
  <c r="D206"/>
  <c r="D205"/>
  <c r="D204"/>
  <c r="D203"/>
  <c r="D202"/>
  <c r="D201"/>
  <c r="E190"/>
  <c r="E189"/>
  <c r="E188"/>
  <c r="E187"/>
  <c r="E186"/>
  <c r="E185"/>
  <c r="E184"/>
  <c r="E179"/>
  <c r="E178"/>
  <c r="E177"/>
  <c r="E176"/>
  <c r="E175"/>
  <c r="E174"/>
  <c r="D164"/>
  <c r="C164"/>
  <c r="B159"/>
  <c r="B164" s="1"/>
  <c r="B167" s="1"/>
  <c r="C149"/>
  <c r="B149"/>
  <c r="B152" s="1"/>
  <c r="D144"/>
  <c r="D149" s="1"/>
  <c r="C133"/>
  <c r="B133"/>
  <c r="B136" s="1"/>
  <c r="D128"/>
  <c r="D133" s="1"/>
  <c r="D117"/>
  <c r="C117"/>
  <c r="B111"/>
  <c r="B117" s="1"/>
  <c r="B120" s="1"/>
  <c r="G88"/>
  <c r="F88"/>
  <c r="E88"/>
  <c r="D88"/>
  <c r="C88"/>
  <c r="B88"/>
  <c r="G87"/>
  <c r="F87"/>
  <c r="D87"/>
  <c r="C87"/>
  <c r="E85"/>
  <c r="B85"/>
  <c r="E84"/>
  <c r="B84"/>
  <c r="E83"/>
  <c r="B83"/>
  <c r="E82"/>
  <c r="B82"/>
  <c r="E81"/>
  <c r="B81"/>
  <c r="E80"/>
  <c r="B80"/>
  <c r="G69"/>
  <c r="F69"/>
  <c r="E69"/>
  <c r="D69"/>
  <c r="C69"/>
  <c r="B69"/>
  <c r="G68"/>
  <c r="F68"/>
  <c r="E68"/>
  <c r="D68"/>
  <c r="C68"/>
  <c r="B68"/>
  <c r="G49"/>
  <c r="F49"/>
  <c r="E49"/>
  <c r="D49"/>
  <c r="C49"/>
  <c r="B49"/>
  <c r="G48"/>
  <c r="F48"/>
  <c r="C48"/>
  <c r="C51" s="1"/>
  <c r="B48"/>
  <c r="D46"/>
  <c r="E45"/>
  <c r="E48" s="1"/>
  <c r="D45"/>
  <c r="D44"/>
  <c r="G31"/>
  <c r="F31"/>
  <c r="E31"/>
  <c r="D31"/>
  <c r="C31"/>
  <c r="B31"/>
  <c r="G30"/>
  <c r="F30"/>
  <c r="E30"/>
  <c r="C30"/>
  <c r="B30"/>
  <c r="D28"/>
  <c r="D27"/>
  <c r="D26"/>
  <c r="D25"/>
  <c r="D24"/>
  <c r="D23"/>
  <c r="D22"/>
  <c r="G11"/>
  <c r="F11"/>
  <c r="E11"/>
  <c r="D11"/>
  <c r="C11"/>
  <c r="B11"/>
  <c r="D10"/>
  <c r="C10"/>
  <c r="B10"/>
  <c r="E8"/>
  <c r="G7"/>
  <c r="G10" s="1"/>
  <c r="E6"/>
  <c r="F5"/>
  <c r="E4"/>
  <c r="F3"/>
  <c r="D223" i="4"/>
  <c r="D221"/>
  <c r="B216"/>
  <c r="B215"/>
  <c r="B223" s="1"/>
  <c r="E169"/>
  <c r="B171" s="1"/>
  <c r="D169"/>
  <c r="D275" i="5" l="1"/>
  <c r="D264"/>
  <c r="B282"/>
  <c r="D282" s="1"/>
  <c r="D286" s="1"/>
  <c r="D208"/>
  <c r="E253"/>
  <c r="B71"/>
  <c r="B74" s="1"/>
  <c r="F71"/>
  <c r="B87"/>
  <c r="B90" s="1"/>
  <c r="B93" s="1"/>
  <c r="B13"/>
  <c r="B16" s="1"/>
  <c r="E239"/>
  <c r="E51"/>
  <c r="E181"/>
  <c r="E226"/>
  <c r="G33"/>
  <c r="E71"/>
  <c r="E87"/>
  <c r="E90" s="1"/>
  <c r="G90"/>
  <c r="E192"/>
  <c r="C90"/>
  <c r="B168"/>
  <c r="I209"/>
  <c r="B211" s="1"/>
  <c r="B33"/>
  <c r="B36" s="1"/>
  <c r="E10"/>
  <c r="E13" s="1"/>
  <c r="F33"/>
  <c r="D71"/>
  <c r="F90"/>
  <c r="D13"/>
  <c r="G51"/>
  <c r="C71"/>
  <c r="G71"/>
  <c r="D90"/>
  <c r="B121"/>
  <c r="B137"/>
  <c r="B153"/>
  <c r="B51"/>
  <c r="B54" s="1"/>
  <c r="F10"/>
  <c r="F13" s="1"/>
  <c r="G13"/>
  <c r="D30"/>
  <c r="D33" s="1"/>
  <c r="E33"/>
  <c r="D48"/>
  <c r="D51" s="1"/>
  <c r="F51"/>
  <c r="C13"/>
  <c r="B15" s="1"/>
  <c r="E15" s="1"/>
  <c r="B98" s="1"/>
  <c r="C33"/>
  <c r="B224" i="4"/>
  <c r="B53" i="5" l="1"/>
  <c r="E53" s="1"/>
  <c r="B194"/>
  <c r="B73"/>
  <c r="E73" s="1"/>
  <c r="B92"/>
  <c r="E92" s="1"/>
  <c r="B35"/>
  <c r="E35" s="1"/>
  <c r="B229" i="4"/>
  <c r="B231" s="1"/>
  <c r="D205"/>
  <c r="B205"/>
  <c r="E177"/>
  <c r="B179" s="1"/>
  <c r="D177"/>
  <c r="E161"/>
  <c r="B163" s="1"/>
  <c r="D161"/>
  <c r="E153"/>
  <c r="B155" s="1"/>
  <c r="D153"/>
  <c r="E145"/>
  <c r="B147" s="1"/>
  <c r="D145"/>
  <c r="E137"/>
  <c r="B139" s="1"/>
  <c r="D137"/>
  <c r="E129"/>
  <c r="B131" s="1"/>
  <c r="D129"/>
  <c r="D120"/>
  <c r="E120" s="1"/>
  <c r="D119"/>
  <c r="E119" s="1"/>
  <c r="D109"/>
  <c r="E109" s="1"/>
  <c r="B111" s="1"/>
  <c r="C27"/>
  <c r="C26"/>
  <c r="C25"/>
  <c r="C24"/>
  <c r="C23"/>
  <c r="C22"/>
  <c r="C21"/>
  <c r="D99"/>
  <c r="E99" s="1"/>
  <c r="D91"/>
  <c r="E91" s="1"/>
  <c r="D90"/>
  <c r="E90" s="1"/>
  <c r="D80"/>
  <c r="E80" s="1"/>
  <c r="D79"/>
  <c r="E79" s="1"/>
  <c r="D71"/>
  <c r="D70"/>
  <c r="C60"/>
  <c r="E60" s="1"/>
  <c r="B62" s="1"/>
  <c r="B63" s="1"/>
  <c r="C49"/>
  <c r="E49" s="1"/>
  <c r="C48"/>
  <c r="E48" s="1"/>
  <c r="C37"/>
  <c r="E37" s="1"/>
  <c r="C36"/>
  <c r="E36" s="1"/>
  <c r="B29"/>
  <c r="B99" i="5" l="1"/>
  <c r="B51" i="4"/>
  <c r="B52" s="1"/>
  <c r="B39"/>
  <c r="B40" s="1"/>
  <c r="B101" l="1"/>
  <c r="C11"/>
  <c r="C7"/>
  <c r="C8"/>
  <c r="C9"/>
  <c r="C5"/>
  <c r="C10"/>
  <c r="C6"/>
  <c r="B122" l="1"/>
  <c r="B93"/>
  <c r="B82"/>
  <c r="B13" l="1"/>
</calcChain>
</file>

<file path=xl/sharedStrings.xml><?xml version="1.0" encoding="utf-8"?>
<sst xmlns="http://schemas.openxmlformats.org/spreadsheetml/2006/main" count="534" uniqueCount="147">
  <si>
    <t>Área do Teto</t>
  </si>
  <si>
    <t>Área do Piso</t>
  </si>
  <si>
    <t>Perímetro Interno</t>
  </si>
  <si>
    <t>Área das Paredes</t>
  </si>
  <si>
    <t>A DESCONTAR</t>
  </si>
  <si>
    <t>Dim. Horiz. Interna</t>
  </si>
  <si>
    <t>Dim. Vert. Interna</t>
  </si>
  <si>
    <t>Janela 1</t>
  </si>
  <si>
    <t>Dim. Horiz.</t>
  </si>
  <si>
    <t>Dim. Vertical</t>
  </si>
  <si>
    <t>Janela 2</t>
  </si>
  <si>
    <t>Janela 3</t>
  </si>
  <si>
    <t>Porta 1</t>
  </si>
  <si>
    <t>PÉ-DIREITO:</t>
  </si>
  <si>
    <t>Fachada</t>
  </si>
  <si>
    <t>Dimensão</t>
  </si>
  <si>
    <t>H1</t>
  </si>
  <si>
    <t>H2</t>
  </si>
  <si>
    <t>V1</t>
  </si>
  <si>
    <t>V2</t>
  </si>
  <si>
    <t>V3</t>
  </si>
  <si>
    <t>V4</t>
  </si>
  <si>
    <t>V5</t>
  </si>
  <si>
    <t>TOTAL</t>
  </si>
  <si>
    <t>Área</t>
  </si>
  <si>
    <t>Comprimento</t>
  </si>
  <si>
    <t>40 cm a mais</t>
  </si>
  <si>
    <t>Vergas e Contra-Vergas</t>
  </si>
  <si>
    <t>Compr. Linear</t>
  </si>
  <si>
    <t>nº de Janelas</t>
  </si>
  <si>
    <t>nº de Portas</t>
  </si>
  <si>
    <t>Vergas</t>
  </si>
  <si>
    <t>Volume</t>
  </si>
  <si>
    <t>Obs.: Considerando b = 12 cm (alvenaria de 15 cm) e h = 19 cm</t>
  </si>
  <si>
    <t>Comprimento TOTAL</t>
  </si>
  <si>
    <t>Volume TOTAL</t>
  </si>
  <si>
    <t>Total</t>
  </si>
  <si>
    <t>Obs.: Considerando pintura acrílica até o teto</t>
  </si>
  <si>
    <t>J1</t>
  </si>
  <si>
    <t>P1</t>
  </si>
  <si>
    <t>ALVENARIA COM ESPESSURA ACABADA DE 15 cm</t>
  </si>
  <si>
    <t>ENCUNHAMENTO DE ALVENARIA</t>
  </si>
  <si>
    <t>VERGAS DE PORTAS</t>
  </si>
  <si>
    <t>COBERTURA</t>
  </si>
  <si>
    <t>CHAPISCO DE PAREDES</t>
  </si>
  <si>
    <t>SELADOR EM PAREDES</t>
  </si>
  <si>
    <t>EMASSAMENTO DE PAREDES</t>
  </si>
  <si>
    <t>PINTURA EM TINTA ACRÍLICA</t>
  </si>
  <si>
    <t>CHAPISCO NO TETO</t>
  </si>
  <si>
    <t>REBOCO NO TETO</t>
  </si>
  <si>
    <t>EMASSAMENTO NO TETO</t>
  </si>
  <si>
    <t>PINTURA NO TETO</t>
  </si>
  <si>
    <t>CONTRA-PISO</t>
  </si>
  <si>
    <t>Subestação</t>
  </si>
  <si>
    <t>Cobertura em telha metálica galvanizada</t>
  </si>
  <si>
    <t>Estrutura metálica</t>
  </si>
  <si>
    <t>Veneziana</t>
  </si>
  <si>
    <t>Fixa em Chapa</t>
  </si>
  <si>
    <t>Porta de Abrir, em Chapa</t>
  </si>
  <si>
    <t>PISO CIMENTADO</t>
  </si>
  <si>
    <t>VERGAS DE JANELAS</t>
  </si>
  <si>
    <t>CONTRA-VERGAS DE JANELAS</t>
  </si>
  <si>
    <t xml:space="preserve"> Horiz. Interna</t>
  </si>
  <si>
    <t>Vert. Interna</t>
  </si>
  <si>
    <t>REBOCO DE PAREDES</t>
  </si>
  <si>
    <t>100x50, P = 220</t>
  </si>
  <si>
    <t>120x210, 1 Folha</t>
  </si>
  <si>
    <t>ESQUADRIAS</t>
  </si>
  <si>
    <t>PEITORIL DE GRANITO CINZA ANDORINHA</t>
  </si>
  <si>
    <t>PINTURA DE PISO CIMENTADO</t>
  </si>
  <si>
    <t>Soma</t>
  </si>
  <si>
    <t>PINTURA ESMALTE EM ESQUADRIAS DE FERRO</t>
  </si>
  <si>
    <t>QUANTITATIVO DE AÇO - SAPATAS</t>
  </si>
  <si>
    <t>P2</t>
  </si>
  <si>
    <t>P3</t>
  </si>
  <si>
    <t>P4</t>
  </si>
  <si>
    <t>P5</t>
  </si>
  <si>
    <t>P6</t>
  </si>
  <si>
    <t>PESO LINEAR</t>
  </si>
  <si>
    <t>PESO TOTAL</t>
  </si>
  <si>
    <t>AÇO CA-50</t>
  </si>
  <si>
    <t>AÇO</t>
  </si>
  <si>
    <t>AÇO CA-60</t>
  </si>
  <si>
    <t>QUANTITATIVO DE AÇO - VIGAS BALDRAME</t>
  </si>
  <si>
    <t>V6</t>
  </si>
  <si>
    <t>V7</t>
  </si>
  <si>
    <t>QUANTITATIVO DE AÇO - VIGAS FORRO</t>
  </si>
  <si>
    <t>QUANTITATIVO DE AÇO - LAJE DE COBERTURA</t>
  </si>
  <si>
    <t>Barra N1</t>
  </si>
  <si>
    <t>Barra N2</t>
  </si>
  <si>
    <t>Barra N3</t>
  </si>
  <si>
    <t>Barra N4</t>
  </si>
  <si>
    <t>Barra N5</t>
  </si>
  <si>
    <t>Barra N6</t>
  </si>
  <si>
    <t>Barra N7</t>
  </si>
  <si>
    <t>QUANTITATIVO DE AÇO - PILARES</t>
  </si>
  <si>
    <t>FUNDAÇÃO</t>
  </si>
  <si>
    <t>ESTRUTURA</t>
  </si>
  <si>
    <t>QUANTITATIVO DE FORMAS EM TÁBUAS</t>
  </si>
  <si>
    <t>Fundação</t>
  </si>
  <si>
    <t>EL.0,00</t>
  </si>
  <si>
    <t>EL.+3,00</t>
  </si>
  <si>
    <t>Sapatas</t>
  </si>
  <si>
    <t>Lajes</t>
  </si>
  <si>
    <t>Vigas Fundo</t>
  </si>
  <si>
    <t>Forma Lateral</t>
  </si>
  <si>
    <t>Pilares</t>
  </si>
  <si>
    <t>TOTAL POR PAVTO</t>
  </si>
  <si>
    <t>QUANTITATIVO DE FORMAS EM COMPENSADO</t>
  </si>
  <si>
    <t>QUANTITATIVO DE ESCORAMENTO METÁLICO</t>
  </si>
  <si>
    <t>QUANTITATIVO DE VOLUME DE CONCRETO</t>
  </si>
  <si>
    <t>QUANTITATIVO DE ESCAVAÇÃO DE VALAS</t>
  </si>
  <si>
    <t>Horizontal</t>
  </si>
  <si>
    <t>Vertical</t>
  </si>
  <si>
    <t>Altura</t>
  </si>
  <si>
    <t>Sapata P1</t>
  </si>
  <si>
    <t>Sapata P2</t>
  </si>
  <si>
    <t>Sapata P3</t>
  </si>
  <si>
    <t>Sapata P4</t>
  </si>
  <si>
    <t>Sapata P5</t>
  </si>
  <si>
    <t>Sapata P6</t>
  </si>
  <si>
    <t>Base</t>
  </si>
  <si>
    <t>Viga V1</t>
  </si>
  <si>
    <t>Viga V2</t>
  </si>
  <si>
    <t>Viga V3</t>
  </si>
  <si>
    <t>Viga V4</t>
  </si>
  <si>
    <t>Viga V5</t>
  </si>
  <si>
    <t>Viga V6</t>
  </si>
  <si>
    <t>Viga V7</t>
  </si>
  <si>
    <t>ESCAVAÇÃO TOTAL</t>
  </si>
  <si>
    <t>COMPACTAÇÃO TOTAL</t>
  </si>
  <si>
    <t>QUANTITATIVO DE LASTRO DE CONCRETO - CINTAS</t>
  </si>
  <si>
    <t>QUANTITATIVO DE COMPACTAÇÃO TERRENO - FUNDAÇÃO</t>
  </si>
  <si>
    <t>QUANTITATIVO DE ATERRO</t>
  </si>
  <si>
    <t>QUANTITATIVO DE IMPERMEABILIZAÇÃO COM TINTA BETUMINOSA</t>
  </si>
  <si>
    <t>Lados</t>
  </si>
  <si>
    <t>Área 1</t>
  </si>
  <si>
    <t>Área 2</t>
  </si>
  <si>
    <t>Área 3</t>
  </si>
  <si>
    <t>Área 4</t>
  </si>
  <si>
    <t>QUANTITATIVO DE LASTRO DE CONCRETO - LAJE DE PISO</t>
  </si>
  <si>
    <t>Espessura</t>
  </si>
  <si>
    <t>QUANTITATIVO DE TELA SOLDADA Q92</t>
  </si>
  <si>
    <t>Peso por m²</t>
  </si>
  <si>
    <t>Peso</t>
  </si>
  <si>
    <t>Obs.: Foi utilizada a taxa de armação especificada na tabela de telas soldadas da Gerdau.</t>
  </si>
  <si>
    <t>QUANTITATIVO DE COMPACTAÇÃO DE TERRENO - LAJE</t>
  </si>
</sst>
</file>

<file path=xl/styles.xml><?xml version="1.0" encoding="utf-8"?>
<styleSheet xmlns="http://schemas.openxmlformats.org/spreadsheetml/2006/main">
  <numFmts count="9">
    <numFmt numFmtId="164" formatCode="0.00\ &quot;m²&quot;"/>
    <numFmt numFmtId="165" formatCode="0.00\ &quot;m&quot;"/>
    <numFmt numFmtId="166" formatCode="0,000.00\ &quot;m²&quot;"/>
    <numFmt numFmtId="167" formatCode="0\ &quot;unid.&quot;"/>
    <numFmt numFmtId="168" formatCode="0.00\ &quot;m³&quot;"/>
    <numFmt numFmtId="169" formatCode="0.0\ &quot;mm&quot;"/>
    <numFmt numFmtId="170" formatCode="0.000\ &quot;kg/m&quot;"/>
    <numFmt numFmtId="171" formatCode="0.00\ &quot;kg&quot;"/>
    <numFmt numFmtId="172" formatCode="0.00\ &quot;kg/m²&quot;"/>
  </numFmts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/>
    <xf numFmtId="165" fontId="4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8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66" fontId="0" fillId="0" borderId="0" xfId="0" applyNumberFormat="1"/>
    <xf numFmtId="0" fontId="6" fillId="2" borderId="1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165" fontId="3" fillId="3" borderId="9" xfId="0" applyNumberFormat="1" applyFont="1" applyFill="1" applyBorder="1" applyAlignment="1">
      <alignment horizontal="center" vertical="center"/>
    </xf>
    <xf numFmtId="165" fontId="3" fillId="3" borderId="10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/>
    </xf>
    <xf numFmtId="165" fontId="3" fillId="3" borderId="12" xfId="0" applyNumberFormat="1" applyFont="1" applyFill="1" applyBorder="1" applyAlignment="1">
      <alignment horizontal="center" vertical="center"/>
    </xf>
    <xf numFmtId="165" fontId="3" fillId="3" borderId="13" xfId="0" applyNumberFormat="1" applyFont="1" applyFill="1" applyBorder="1" applyAlignment="1">
      <alignment horizontal="center" vertical="center"/>
    </xf>
    <xf numFmtId="0" fontId="0" fillId="0" borderId="14" xfId="0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5" xfId="0" applyBorder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70" fontId="2" fillId="0" borderId="1" xfId="0" applyNumberFormat="1" applyFont="1" applyFill="1" applyBorder="1" applyAlignment="1">
      <alignment horizontal="center" vertical="center"/>
    </xf>
    <xf numFmtId="171" fontId="2" fillId="0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168" fontId="3" fillId="3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172" fontId="3" fillId="0" borderId="1" xfId="0" applyNumberFormat="1" applyFont="1" applyFill="1" applyBorder="1" applyAlignment="1">
      <alignment horizontal="center" vertical="center"/>
    </xf>
    <xf numFmtId="171" fontId="3" fillId="0" borderId="1" xfId="0" applyNumberFormat="1" applyFont="1" applyFill="1" applyBorder="1" applyAlignment="1">
      <alignment horizontal="center" vertical="center"/>
    </xf>
    <xf numFmtId="171" fontId="6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8" fontId="6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1" fontId="2" fillId="0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8" fontId="2" fillId="0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7" fontId="3" fillId="3" borderId="1" xfId="0" applyNumberFormat="1" applyFont="1" applyFill="1" applyBorder="1" applyAlignment="1">
      <alignment horizontal="center" vertical="center"/>
    </xf>
    <xf numFmtId="167" fontId="3" fillId="3" borderId="8" xfId="0" applyNumberFormat="1" applyFont="1" applyFill="1" applyBorder="1" applyAlignment="1">
      <alignment horizontal="center" vertical="center"/>
    </xf>
    <xf numFmtId="167" fontId="3" fillId="3" borderId="1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8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</sheetPr>
  <dimension ref="A1:I288"/>
  <sheetViews>
    <sheetView topLeftCell="A160" zoomScale="85" zoomScaleNormal="85" zoomScaleSheetLayoutView="85" workbookViewId="0">
      <selection activeCell="B194" sqref="B194:B195"/>
    </sheetView>
  </sheetViews>
  <sheetFormatPr defaultRowHeight="15"/>
  <cols>
    <col min="1" max="1" width="20.7109375" style="5" customWidth="1"/>
    <col min="2" max="7" width="13.28515625" style="5" customWidth="1"/>
    <col min="8" max="16384" width="9.140625" style="5"/>
  </cols>
  <sheetData>
    <row r="1" spans="1:7">
      <c r="A1" s="63" t="s">
        <v>72</v>
      </c>
      <c r="B1" s="63"/>
      <c r="C1" s="63"/>
      <c r="D1" s="63"/>
      <c r="E1" s="63"/>
      <c r="F1" s="63"/>
      <c r="G1" s="63"/>
    </row>
    <row r="2" spans="1:7" s="3" customFormat="1">
      <c r="A2" s="5"/>
      <c r="B2" s="47">
        <v>5</v>
      </c>
      <c r="C2" s="47">
        <v>6.3</v>
      </c>
      <c r="D2" s="47">
        <v>8</v>
      </c>
      <c r="E2" s="47">
        <v>10</v>
      </c>
      <c r="F2" s="47">
        <v>12.5</v>
      </c>
      <c r="G2" s="47">
        <v>16</v>
      </c>
    </row>
    <row r="3" spans="1:7" s="3" customFormat="1" ht="15" customHeight="1">
      <c r="A3" s="41" t="s">
        <v>39</v>
      </c>
      <c r="B3" s="48">
        <v>2.2200000000000002</v>
      </c>
      <c r="C3" s="49"/>
      <c r="D3" s="49"/>
      <c r="E3" s="48">
        <v>4.96</v>
      </c>
      <c r="F3" s="48">
        <f>13.15+15.2+13.6+17.5</f>
        <v>59.45</v>
      </c>
      <c r="G3" s="49"/>
    </row>
    <row r="4" spans="1:7" ht="15" customHeight="1">
      <c r="A4" s="41" t="s">
        <v>73</v>
      </c>
      <c r="B4" s="48">
        <v>2.2200000000000002</v>
      </c>
      <c r="C4" s="49"/>
      <c r="D4" s="49"/>
      <c r="E4" s="48">
        <f>3.99+4.72+3.68</f>
        <v>12.39</v>
      </c>
      <c r="F4" s="49"/>
      <c r="G4" s="49"/>
    </row>
    <row r="5" spans="1:7" ht="15" customHeight="1">
      <c r="A5" s="41" t="s">
        <v>74</v>
      </c>
      <c r="B5" s="48">
        <v>2.2200000000000002</v>
      </c>
      <c r="C5" s="49"/>
      <c r="D5" s="49"/>
      <c r="E5" s="48">
        <v>4.76</v>
      </c>
      <c r="F5" s="48">
        <f>12.65+13.68+13+15.39</f>
        <v>54.72</v>
      </c>
      <c r="G5" s="49"/>
    </row>
    <row r="6" spans="1:7" ht="15" customHeight="1">
      <c r="A6" s="41" t="s">
        <v>75</v>
      </c>
      <c r="B6" s="48">
        <v>2.2200000000000002</v>
      </c>
      <c r="C6" s="49"/>
      <c r="D6" s="49"/>
      <c r="E6" s="48">
        <f>3.69+3.24+3.68</f>
        <v>10.61</v>
      </c>
      <c r="F6" s="49"/>
      <c r="G6" s="49"/>
    </row>
    <row r="7" spans="1:7" ht="15" customHeight="1">
      <c r="A7" s="41" t="s">
        <v>76</v>
      </c>
      <c r="B7" s="48">
        <v>2.2200000000000002</v>
      </c>
      <c r="C7" s="49"/>
      <c r="D7" s="49"/>
      <c r="E7" s="48">
        <v>5.48</v>
      </c>
      <c r="F7" s="49"/>
      <c r="G7" s="48">
        <f>12.72+16.74+13.2+19.35</f>
        <v>62.01</v>
      </c>
    </row>
    <row r="8" spans="1:7" ht="15" customHeight="1">
      <c r="A8" s="41" t="s">
        <v>77</v>
      </c>
      <c r="B8" s="48">
        <v>2.2200000000000002</v>
      </c>
      <c r="C8" s="49"/>
      <c r="D8" s="49"/>
      <c r="E8" s="48">
        <f>3.99+4.72+3.68</f>
        <v>12.39</v>
      </c>
      <c r="F8" s="49"/>
      <c r="G8" s="49"/>
    </row>
    <row r="9" spans="1:7" ht="5.0999999999999996" customHeight="1"/>
    <row r="10" spans="1:7">
      <c r="A10" s="41" t="s">
        <v>23</v>
      </c>
      <c r="B10" s="50">
        <f>SUM(B3:B8)</f>
        <v>13.320000000000002</v>
      </c>
      <c r="C10" s="50">
        <f t="shared" ref="C10:G10" si="0">SUM(C3:C8)</f>
        <v>0</v>
      </c>
      <c r="D10" s="50">
        <f t="shared" si="0"/>
        <v>0</v>
      </c>
      <c r="E10" s="50">
        <f t="shared" si="0"/>
        <v>50.59</v>
      </c>
      <c r="F10" s="50">
        <f t="shared" si="0"/>
        <v>114.17</v>
      </c>
      <c r="G10" s="50">
        <f t="shared" si="0"/>
        <v>62.01</v>
      </c>
    </row>
    <row r="11" spans="1:7">
      <c r="A11" s="41" t="s">
        <v>78</v>
      </c>
      <c r="B11" s="51">
        <f>7850*(3.1416*B2*B2/4)/1000000</f>
        <v>0.15413474999999999</v>
      </c>
      <c r="C11" s="51">
        <f t="shared" ref="C11:G11" si="1">7850*(3.1416*C2*C2/4)/1000000</f>
        <v>0.24470432909999998</v>
      </c>
      <c r="D11" s="51">
        <f t="shared" si="1"/>
        <v>0.39458496000000004</v>
      </c>
      <c r="E11" s="51">
        <f t="shared" si="1"/>
        <v>0.61653899999999995</v>
      </c>
      <c r="F11" s="51">
        <f t="shared" si="1"/>
        <v>0.96334218749999989</v>
      </c>
      <c r="G11" s="51">
        <f t="shared" si="1"/>
        <v>1.5783398400000002</v>
      </c>
    </row>
    <row r="12" spans="1:7" ht="5.0999999999999996" customHeight="1"/>
    <row r="13" spans="1:7">
      <c r="A13" s="41" t="s">
        <v>79</v>
      </c>
      <c r="B13" s="52">
        <f>B10*B11</f>
        <v>2.0530748700000001</v>
      </c>
      <c r="C13" s="52">
        <f t="shared" ref="C13:G13" si="2">C10*C11</f>
        <v>0</v>
      </c>
      <c r="D13" s="52">
        <f t="shared" si="2"/>
        <v>0</v>
      </c>
      <c r="E13" s="52">
        <f t="shared" si="2"/>
        <v>31.190708009999998</v>
      </c>
      <c r="F13" s="52">
        <f t="shared" si="2"/>
        <v>109.98477754687499</v>
      </c>
      <c r="G13" s="52">
        <f t="shared" si="2"/>
        <v>97.872853478400003</v>
      </c>
    </row>
    <row r="14" spans="1:7" ht="5.0999999999999996" customHeight="1"/>
    <row r="15" spans="1:7">
      <c r="A15" s="41" t="s">
        <v>80</v>
      </c>
      <c r="B15" s="52">
        <f>C13+D13+E13+F13+G13</f>
        <v>239.04833903527501</v>
      </c>
      <c r="D15" s="66" t="s">
        <v>81</v>
      </c>
      <c r="E15" s="67">
        <f>B15+B16</f>
        <v>241.101413905275</v>
      </c>
    </row>
    <row r="16" spans="1:7">
      <c r="A16" s="41" t="s">
        <v>82</v>
      </c>
      <c r="B16" s="52">
        <f>B13</f>
        <v>2.0530748700000001</v>
      </c>
      <c r="D16" s="66"/>
      <c r="E16" s="67"/>
    </row>
    <row r="20" spans="1:7">
      <c r="A20" s="63" t="s">
        <v>83</v>
      </c>
      <c r="B20" s="63"/>
      <c r="C20" s="63"/>
      <c r="D20" s="63"/>
      <c r="E20" s="63"/>
      <c r="F20" s="63"/>
      <c r="G20" s="63"/>
    </row>
    <row r="21" spans="1:7">
      <c r="B21" s="47">
        <v>5</v>
      </c>
      <c r="C21" s="47">
        <v>6.3</v>
      </c>
      <c r="D21" s="47">
        <v>8</v>
      </c>
      <c r="E21" s="47">
        <v>10</v>
      </c>
      <c r="F21" s="47">
        <v>12.5</v>
      </c>
      <c r="G21" s="47">
        <v>16</v>
      </c>
    </row>
    <row r="22" spans="1:7">
      <c r="A22" s="41" t="s">
        <v>18</v>
      </c>
      <c r="B22" s="48">
        <v>27.38</v>
      </c>
      <c r="C22" s="49"/>
      <c r="D22" s="48">
        <f>26.16+1.1+1.6+1.95+1.7</f>
        <v>32.510000000000005</v>
      </c>
      <c r="E22" s="49"/>
      <c r="F22" s="49"/>
      <c r="G22" s="49"/>
    </row>
    <row r="23" spans="1:7">
      <c r="A23" s="41" t="s">
        <v>19</v>
      </c>
      <c r="B23" s="48">
        <v>27.38</v>
      </c>
      <c r="C23" s="49"/>
      <c r="D23" s="48">
        <f>26.16+1.5+1.95</f>
        <v>29.61</v>
      </c>
      <c r="E23" s="49"/>
      <c r="F23" s="49"/>
      <c r="G23" s="49"/>
    </row>
    <row r="24" spans="1:7">
      <c r="A24" s="41" t="s">
        <v>20</v>
      </c>
      <c r="B24" s="48">
        <v>16.28</v>
      </c>
      <c r="C24" s="49"/>
      <c r="D24" s="48">
        <f>7.64+7.48</f>
        <v>15.120000000000001</v>
      </c>
      <c r="E24" s="49"/>
      <c r="F24" s="49"/>
      <c r="G24" s="49"/>
    </row>
    <row r="25" spans="1:7">
      <c r="A25" s="41" t="s">
        <v>21</v>
      </c>
      <c r="B25" s="48">
        <v>16.28</v>
      </c>
      <c r="C25" s="49"/>
      <c r="D25" s="48">
        <f>14.96+2.05</f>
        <v>17.010000000000002</v>
      </c>
      <c r="E25" s="49"/>
      <c r="F25" s="49"/>
      <c r="G25" s="49"/>
    </row>
    <row r="26" spans="1:7">
      <c r="A26" s="41" t="s">
        <v>22</v>
      </c>
      <c r="B26" s="48">
        <v>16.28</v>
      </c>
      <c r="C26" s="49"/>
      <c r="D26" s="48">
        <f>7.64+7.48</f>
        <v>15.120000000000001</v>
      </c>
      <c r="E26" s="49"/>
      <c r="F26" s="49"/>
      <c r="G26" s="49"/>
    </row>
    <row r="27" spans="1:7">
      <c r="A27" s="41" t="s">
        <v>84</v>
      </c>
      <c r="B27" s="48">
        <v>16.28</v>
      </c>
      <c r="C27" s="49"/>
      <c r="D27" s="48">
        <f>14.96+2.05</f>
        <v>17.010000000000002</v>
      </c>
      <c r="E27" s="49"/>
      <c r="F27" s="49"/>
      <c r="G27" s="49"/>
    </row>
    <row r="28" spans="1:7">
      <c r="A28" s="41" t="s">
        <v>85</v>
      </c>
      <c r="B28" s="48">
        <v>16.28</v>
      </c>
      <c r="C28" s="49"/>
      <c r="D28" s="48">
        <f>7.64+7.48</f>
        <v>15.120000000000001</v>
      </c>
      <c r="E28" s="49"/>
      <c r="F28" s="49"/>
      <c r="G28" s="49"/>
    </row>
    <row r="29" spans="1:7" ht="5.0999999999999996" customHeight="1"/>
    <row r="30" spans="1:7">
      <c r="A30" s="41" t="s">
        <v>23</v>
      </c>
      <c r="B30" s="50">
        <f>SUM(B22:B28)</f>
        <v>136.16</v>
      </c>
      <c r="C30" s="50">
        <f t="shared" ref="C30:G30" si="3">SUM(C22:C28)</f>
        <v>0</v>
      </c>
      <c r="D30" s="50">
        <f t="shared" si="3"/>
        <v>141.50000000000003</v>
      </c>
      <c r="E30" s="50">
        <f t="shared" si="3"/>
        <v>0</v>
      </c>
      <c r="F30" s="50">
        <f t="shared" si="3"/>
        <v>0</v>
      </c>
      <c r="G30" s="50">
        <f t="shared" si="3"/>
        <v>0</v>
      </c>
    </row>
    <row r="31" spans="1:7">
      <c r="A31" s="41" t="s">
        <v>78</v>
      </c>
      <c r="B31" s="51">
        <f>7850*(3.1416*B21*B21/4)/1000000</f>
        <v>0.15413474999999999</v>
      </c>
      <c r="C31" s="51">
        <f t="shared" ref="C31:G31" si="4">7850*(3.1416*C21*C21/4)/1000000</f>
        <v>0.24470432909999998</v>
      </c>
      <c r="D31" s="51">
        <f t="shared" si="4"/>
        <v>0.39458496000000004</v>
      </c>
      <c r="E31" s="51">
        <f t="shared" si="4"/>
        <v>0.61653899999999995</v>
      </c>
      <c r="F31" s="51">
        <f t="shared" si="4"/>
        <v>0.96334218749999989</v>
      </c>
      <c r="G31" s="51">
        <f t="shared" si="4"/>
        <v>1.5783398400000002</v>
      </c>
    </row>
    <row r="32" spans="1:7" ht="5.0999999999999996" customHeight="1"/>
    <row r="33" spans="1:7">
      <c r="A33" s="41" t="s">
        <v>79</v>
      </c>
      <c r="B33" s="52">
        <f>B30*B31</f>
        <v>20.986987559999999</v>
      </c>
      <c r="C33" s="52">
        <f t="shared" ref="C33:G33" si="5">C30*C31</f>
        <v>0</v>
      </c>
      <c r="D33" s="52">
        <f t="shared" si="5"/>
        <v>55.833771840000018</v>
      </c>
      <c r="E33" s="52">
        <f t="shared" si="5"/>
        <v>0</v>
      </c>
      <c r="F33" s="52">
        <f t="shared" si="5"/>
        <v>0</v>
      </c>
      <c r="G33" s="52">
        <f t="shared" si="5"/>
        <v>0</v>
      </c>
    </row>
    <row r="34" spans="1:7" ht="5.0999999999999996" customHeight="1"/>
    <row r="35" spans="1:7" ht="15" customHeight="1">
      <c r="A35" s="41" t="s">
        <v>80</v>
      </c>
      <c r="B35" s="52">
        <f>C33+D33+E33+F33+G33</f>
        <v>55.833771840000018</v>
      </c>
      <c r="D35" s="66" t="s">
        <v>81</v>
      </c>
      <c r="E35" s="67">
        <f>B35+B36</f>
        <v>76.820759400000014</v>
      </c>
    </row>
    <row r="36" spans="1:7">
      <c r="A36" s="41" t="s">
        <v>82</v>
      </c>
      <c r="B36" s="52">
        <f>B33</f>
        <v>20.986987559999999</v>
      </c>
      <c r="D36" s="66"/>
      <c r="E36" s="67"/>
    </row>
    <row r="40" spans="1:7">
      <c r="A40" s="63" t="s">
        <v>86</v>
      </c>
      <c r="B40" s="63"/>
      <c r="C40" s="63"/>
      <c r="D40" s="63"/>
      <c r="E40" s="63"/>
      <c r="F40" s="63"/>
      <c r="G40" s="63"/>
    </row>
    <row r="41" spans="1:7">
      <c r="B41" s="47">
        <v>5</v>
      </c>
      <c r="C41" s="47">
        <v>6.3</v>
      </c>
      <c r="D41" s="47">
        <v>8</v>
      </c>
      <c r="E41" s="47">
        <v>10</v>
      </c>
      <c r="F41" s="47">
        <v>12.5</v>
      </c>
      <c r="G41" s="47">
        <v>16</v>
      </c>
    </row>
    <row r="42" spans="1:7">
      <c r="A42" s="41" t="s">
        <v>18</v>
      </c>
      <c r="B42" s="48">
        <v>27.38</v>
      </c>
      <c r="C42" s="49"/>
      <c r="D42" s="48">
        <v>26.16</v>
      </c>
      <c r="E42" s="49"/>
      <c r="F42" s="49"/>
      <c r="G42" s="49"/>
    </row>
    <row r="43" spans="1:7">
      <c r="A43" s="41" t="s">
        <v>19</v>
      </c>
      <c r="B43" s="48">
        <v>27.38</v>
      </c>
      <c r="C43" s="49"/>
      <c r="D43" s="48">
        <v>26.16</v>
      </c>
      <c r="E43" s="49"/>
      <c r="F43" s="49"/>
      <c r="G43" s="49"/>
    </row>
    <row r="44" spans="1:7">
      <c r="A44" s="41" t="s">
        <v>20</v>
      </c>
      <c r="B44" s="48">
        <v>16.28</v>
      </c>
      <c r="C44" s="49"/>
      <c r="D44" s="48">
        <f>14.96+2.45</f>
        <v>17.41</v>
      </c>
      <c r="E44" s="49"/>
      <c r="F44" s="49"/>
      <c r="G44" s="49"/>
    </row>
    <row r="45" spans="1:7">
      <c r="A45" s="41" t="s">
        <v>21</v>
      </c>
      <c r="B45" s="48">
        <v>18.48</v>
      </c>
      <c r="C45" s="49"/>
      <c r="D45" s="48">
        <f>7.52+5.3</f>
        <v>12.82</v>
      </c>
      <c r="E45" s="48">
        <f>7.48+3.35</f>
        <v>10.83</v>
      </c>
      <c r="F45" s="49"/>
      <c r="G45" s="49"/>
    </row>
    <row r="46" spans="1:7">
      <c r="A46" s="41" t="s">
        <v>22</v>
      </c>
      <c r="B46" s="48">
        <v>16.28</v>
      </c>
      <c r="C46" s="49"/>
      <c r="D46" s="48">
        <f>14.96+2.2</f>
        <v>17.16</v>
      </c>
      <c r="E46" s="49"/>
      <c r="F46" s="49"/>
      <c r="G46" s="49"/>
    </row>
    <row r="47" spans="1:7" ht="5.0999999999999996" customHeight="1"/>
    <row r="48" spans="1:7">
      <c r="A48" s="41" t="s">
        <v>23</v>
      </c>
      <c r="B48" s="50">
        <f>SUM(B42:B46)</f>
        <v>105.8</v>
      </c>
      <c r="C48" s="50">
        <f t="shared" ref="C48:G48" si="6">SUM(C42:C46)</f>
        <v>0</v>
      </c>
      <c r="D48" s="50">
        <f t="shared" si="6"/>
        <v>99.710000000000008</v>
      </c>
      <c r="E48" s="50">
        <f t="shared" si="6"/>
        <v>10.83</v>
      </c>
      <c r="F48" s="50">
        <f t="shared" si="6"/>
        <v>0</v>
      </c>
      <c r="G48" s="50">
        <f t="shared" si="6"/>
        <v>0</v>
      </c>
    </row>
    <row r="49" spans="1:7">
      <c r="A49" s="41" t="s">
        <v>78</v>
      </c>
      <c r="B49" s="51">
        <f>7850*(3.1416*B41*B41/4)/1000000</f>
        <v>0.15413474999999999</v>
      </c>
      <c r="C49" s="51">
        <f t="shared" ref="C49:G49" si="7">7850*(3.1416*C41*C41/4)/1000000</f>
        <v>0.24470432909999998</v>
      </c>
      <c r="D49" s="51">
        <f t="shared" si="7"/>
        <v>0.39458496000000004</v>
      </c>
      <c r="E49" s="51">
        <f t="shared" si="7"/>
        <v>0.61653899999999995</v>
      </c>
      <c r="F49" s="51">
        <f t="shared" si="7"/>
        <v>0.96334218749999989</v>
      </c>
      <c r="G49" s="51">
        <f t="shared" si="7"/>
        <v>1.5783398400000002</v>
      </c>
    </row>
    <row r="50" spans="1:7" ht="5.0999999999999996" customHeight="1"/>
    <row r="51" spans="1:7">
      <c r="A51" s="41" t="s">
        <v>79</v>
      </c>
      <c r="B51" s="52">
        <f>B48*B49</f>
        <v>16.307456549999998</v>
      </c>
      <c r="C51" s="52">
        <f t="shared" ref="C51:G51" si="8">C48*C49</f>
        <v>0</v>
      </c>
      <c r="D51" s="52">
        <f t="shared" si="8"/>
        <v>39.344066361600007</v>
      </c>
      <c r="E51" s="52">
        <f t="shared" si="8"/>
        <v>6.6771173699999995</v>
      </c>
      <c r="F51" s="52">
        <f t="shared" si="8"/>
        <v>0</v>
      </c>
      <c r="G51" s="52">
        <f t="shared" si="8"/>
        <v>0</v>
      </c>
    </row>
    <row r="53" spans="1:7">
      <c r="A53" s="41" t="s">
        <v>80</v>
      </c>
      <c r="B53" s="52">
        <f>C51+D51+E51+F51+G51</f>
        <v>46.021183731600004</v>
      </c>
      <c r="D53" s="66" t="s">
        <v>81</v>
      </c>
      <c r="E53" s="67">
        <f>B53+B54</f>
        <v>62.328640281600002</v>
      </c>
    </row>
    <row r="54" spans="1:7">
      <c r="A54" s="41" t="s">
        <v>82</v>
      </c>
      <c r="B54" s="52">
        <f>B51</f>
        <v>16.307456549999998</v>
      </c>
      <c r="D54" s="66"/>
      <c r="E54" s="67"/>
    </row>
    <row r="58" spans="1:7">
      <c r="A58" s="63" t="s">
        <v>87</v>
      </c>
      <c r="B58" s="63"/>
      <c r="C58" s="63"/>
      <c r="D58" s="63"/>
      <c r="E58" s="63"/>
      <c r="F58" s="63"/>
      <c r="G58" s="63"/>
    </row>
    <row r="59" spans="1:7">
      <c r="B59" s="47">
        <v>5</v>
      </c>
      <c r="C59" s="47">
        <v>6.3</v>
      </c>
      <c r="D59" s="47">
        <v>8</v>
      </c>
      <c r="E59" s="47">
        <v>10</v>
      </c>
      <c r="F59" s="47">
        <v>12.5</v>
      </c>
      <c r="G59" s="47">
        <v>16</v>
      </c>
    </row>
    <row r="60" spans="1:7">
      <c r="A60" s="41" t="s">
        <v>88</v>
      </c>
      <c r="B60" s="48">
        <v>58.8</v>
      </c>
      <c r="C60" s="49"/>
      <c r="D60" s="49"/>
      <c r="E60" s="49"/>
      <c r="F60" s="49"/>
      <c r="G60" s="49"/>
    </row>
    <row r="61" spans="1:7">
      <c r="A61" s="41" t="s">
        <v>89</v>
      </c>
      <c r="B61" s="48">
        <v>57.5</v>
      </c>
      <c r="C61" s="49"/>
      <c r="D61" s="49"/>
      <c r="E61" s="49"/>
      <c r="F61" s="49"/>
      <c r="G61" s="49"/>
    </row>
    <row r="62" spans="1:7">
      <c r="A62" s="41" t="s">
        <v>90</v>
      </c>
      <c r="B62" s="48">
        <v>18.7</v>
      </c>
      <c r="C62" s="49"/>
      <c r="D62" s="49"/>
      <c r="E62" s="49"/>
      <c r="F62" s="49"/>
      <c r="G62" s="49"/>
    </row>
    <row r="63" spans="1:7">
      <c r="A63" s="41" t="s">
        <v>91</v>
      </c>
      <c r="B63" s="48">
        <v>38.4</v>
      </c>
      <c r="C63" s="49"/>
      <c r="D63" s="49"/>
      <c r="E63" s="49"/>
      <c r="F63" s="49"/>
      <c r="G63" s="49"/>
    </row>
    <row r="64" spans="1:7">
      <c r="A64" s="41" t="s">
        <v>92</v>
      </c>
      <c r="B64" s="48">
        <v>82.5</v>
      </c>
      <c r="C64" s="49"/>
      <c r="D64" s="49"/>
      <c r="E64" s="49"/>
      <c r="F64" s="49"/>
      <c r="G64" s="49"/>
    </row>
    <row r="65" spans="1:7">
      <c r="A65" s="41" t="s">
        <v>93</v>
      </c>
      <c r="B65" s="48">
        <v>77.5</v>
      </c>
      <c r="C65" s="49"/>
      <c r="D65" s="49"/>
      <c r="E65" s="49"/>
      <c r="F65" s="49"/>
      <c r="G65" s="49"/>
    </row>
    <row r="66" spans="1:7">
      <c r="A66" s="41" t="s">
        <v>94</v>
      </c>
      <c r="B66" s="48">
        <v>175.42</v>
      </c>
      <c r="C66" s="49"/>
      <c r="D66" s="49"/>
      <c r="E66" s="49"/>
      <c r="F66" s="49"/>
      <c r="G66" s="49"/>
    </row>
    <row r="67" spans="1:7" ht="5.0999999999999996" customHeight="1"/>
    <row r="68" spans="1:7">
      <c r="A68" s="41" t="s">
        <v>23</v>
      </c>
      <c r="B68" s="50">
        <f>SUM(B60:B66)</f>
        <v>508.81999999999994</v>
      </c>
      <c r="C68" s="50">
        <f t="shared" ref="C68:G68" si="9">SUM(C60:C66)</f>
        <v>0</v>
      </c>
      <c r="D68" s="50">
        <f t="shared" si="9"/>
        <v>0</v>
      </c>
      <c r="E68" s="50">
        <f t="shared" si="9"/>
        <v>0</v>
      </c>
      <c r="F68" s="50">
        <f t="shared" si="9"/>
        <v>0</v>
      </c>
      <c r="G68" s="50">
        <f t="shared" si="9"/>
        <v>0</v>
      </c>
    </row>
    <row r="69" spans="1:7">
      <c r="A69" s="41" t="s">
        <v>78</v>
      </c>
      <c r="B69" s="51">
        <f>7850*(3.1416*B59*B59/4)/1000000</f>
        <v>0.15413474999999999</v>
      </c>
      <c r="C69" s="51">
        <f t="shared" ref="C69:G69" si="10">7850*(3.1416*C59*C59/4)/1000000</f>
        <v>0.24470432909999998</v>
      </c>
      <c r="D69" s="51">
        <f t="shared" si="10"/>
        <v>0.39458496000000004</v>
      </c>
      <c r="E69" s="51">
        <f t="shared" si="10"/>
        <v>0.61653899999999995</v>
      </c>
      <c r="F69" s="51">
        <f t="shared" si="10"/>
        <v>0.96334218749999989</v>
      </c>
      <c r="G69" s="51">
        <f t="shared" si="10"/>
        <v>1.5783398400000002</v>
      </c>
    </row>
    <row r="70" spans="1:7" ht="5.0999999999999996" customHeight="1"/>
    <row r="71" spans="1:7">
      <c r="A71" s="41" t="s">
        <v>79</v>
      </c>
      <c r="B71" s="52">
        <f>B68*B69</f>
        <v>78.426843494999986</v>
      </c>
      <c r="C71" s="52">
        <f t="shared" ref="C71:G71" si="11">C68*C69</f>
        <v>0</v>
      </c>
      <c r="D71" s="52">
        <f t="shared" si="11"/>
        <v>0</v>
      </c>
      <c r="E71" s="52">
        <f t="shared" si="11"/>
        <v>0</v>
      </c>
      <c r="F71" s="52">
        <f t="shared" si="11"/>
        <v>0</v>
      </c>
      <c r="G71" s="52">
        <f t="shared" si="11"/>
        <v>0</v>
      </c>
    </row>
    <row r="72" spans="1:7" ht="5.0999999999999996" customHeight="1"/>
    <row r="73" spans="1:7">
      <c r="A73" s="41" t="s">
        <v>80</v>
      </c>
      <c r="B73" s="52">
        <f>C71+D71+E71+F71+G71</f>
        <v>0</v>
      </c>
      <c r="D73" s="66" t="s">
        <v>81</v>
      </c>
      <c r="E73" s="67">
        <f>B73+B74</f>
        <v>78.426843494999986</v>
      </c>
    </row>
    <row r="74" spans="1:7">
      <c r="A74" s="41" t="s">
        <v>82</v>
      </c>
      <c r="B74" s="52">
        <f>B71</f>
        <v>78.426843494999986</v>
      </c>
      <c r="D74" s="66"/>
      <c r="E74" s="67"/>
    </row>
    <row r="78" spans="1:7">
      <c r="A78" s="63" t="s">
        <v>95</v>
      </c>
      <c r="B78" s="63"/>
      <c r="C78" s="63"/>
      <c r="D78" s="63"/>
      <c r="E78" s="63"/>
      <c r="F78" s="63"/>
      <c r="G78" s="63"/>
    </row>
    <row r="79" spans="1:7">
      <c r="B79" s="47">
        <v>5</v>
      </c>
      <c r="C79" s="47">
        <v>6.3</v>
      </c>
      <c r="D79" s="47">
        <v>8</v>
      </c>
      <c r="E79" s="47">
        <v>10</v>
      </c>
      <c r="F79" s="47">
        <v>12.5</v>
      </c>
      <c r="G79" s="47">
        <v>16</v>
      </c>
    </row>
    <row r="80" spans="1:7">
      <c r="A80" s="41" t="s">
        <v>39</v>
      </c>
      <c r="B80" s="48">
        <f t="shared" ref="B80:B85" si="12">27.75+2.07</f>
        <v>29.82</v>
      </c>
      <c r="C80" s="49"/>
      <c r="D80" s="49"/>
      <c r="E80" s="48">
        <f>7.6+12.4+5.2</f>
        <v>25.2</v>
      </c>
      <c r="F80" s="49"/>
      <c r="G80" s="49"/>
    </row>
    <row r="81" spans="1:7">
      <c r="A81" s="41" t="s">
        <v>73</v>
      </c>
      <c r="B81" s="48">
        <f t="shared" si="12"/>
        <v>29.82</v>
      </c>
      <c r="C81" s="49"/>
      <c r="D81" s="49"/>
      <c r="E81" s="48">
        <f>7.6+12.4+3.8</f>
        <v>23.8</v>
      </c>
      <c r="F81" s="49"/>
      <c r="G81" s="49"/>
    </row>
    <row r="82" spans="1:7">
      <c r="A82" s="41" t="s">
        <v>74</v>
      </c>
      <c r="B82" s="48">
        <f t="shared" si="12"/>
        <v>29.82</v>
      </c>
      <c r="C82" s="49"/>
      <c r="D82" s="49"/>
      <c r="E82" s="48">
        <f>7.6+12.4+5</f>
        <v>25</v>
      </c>
      <c r="F82" s="49"/>
      <c r="G82" s="49"/>
    </row>
    <row r="83" spans="1:7">
      <c r="A83" s="41" t="s">
        <v>75</v>
      </c>
      <c r="B83" s="48">
        <f t="shared" si="12"/>
        <v>29.82</v>
      </c>
      <c r="C83" s="49"/>
      <c r="D83" s="49"/>
      <c r="E83" s="48">
        <f>7.6+12.4+3.8</f>
        <v>23.8</v>
      </c>
      <c r="F83" s="49"/>
      <c r="G83" s="49"/>
    </row>
    <row r="84" spans="1:7">
      <c r="A84" s="41" t="s">
        <v>76</v>
      </c>
      <c r="B84" s="48">
        <f t="shared" si="12"/>
        <v>29.82</v>
      </c>
      <c r="C84" s="49"/>
      <c r="D84" s="49"/>
      <c r="E84" s="48">
        <f>7.6+12.4+5.6</f>
        <v>25.6</v>
      </c>
      <c r="F84" s="49"/>
      <c r="G84" s="49"/>
    </row>
    <row r="85" spans="1:7">
      <c r="A85" s="41" t="s">
        <v>77</v>
      </c>
      <c r="B85" s="48">
        <f t="shared" si="12"/>
        <v>29.82</v>
      </c>
      <c r="C85" s="49"/>
      <c r="D85" s="49"/>
      <c r="E85" s="48">
        <f>7.6+12.4+3.8</f>
        <v>23.8</v>
      </c>
      <c r="F85" s="49"/>
      <c r="G85" s="49"/>
    </row>
    <row r="86" spans="1:7" ht="5.0999999999999996" customHeight="1"/>
    <row r="87" spans="1:7">
      <c r="A87" s="41" t="s">
        <v>23</v>
      </c>
      <c r="B87" s="50">
        <f>SUM(B80:B85)</f>
        <v>178.92</v>
      </c>
      <c r="C87" s="50">
        <f t="shared" ref="C87:G87" si="13">SUM(C80:C85)</f>
        <v>0</v>
      </c>
      <c r="D87" s="50">
        <f t="shared" si="13"/>
        <v>0</v>
      </c>
      <c r="E87" s="50">
        <f t="shared" si="13"/>
        <v>147.20000000000002</v>
      </c>
      <c r="F87" s="50">
        <f t="shared" si="13"/>
        <v>0</v>
      </c>
      <c r="G87" s="50">
        <f t="shared" si="13"/>
        <v>0</v>
      </c>
    </row>
    <row r="88" spans="1:7">
      <c r="A88" s="41" t="s">
        <v>78</v>
      </c>
      <c r="B88" s="51">
        <f>7850*(3.1416*B79*B79/4)/1000000</f>
        <v>0.15413474999999999</v>
      </c>
      <c r="C88" s="51">
        <f t="shared" ref="C88:G88" si="14">7850*(3.1416*C79*C79/4)/1000000</f>
        <v>0.24470432909999998</v>
      </c>
      <c r="D88" s="51">
        <f t="shared" si="14"/>
        <v>0.39458496000000004</v>
      </c>
      <c r="E88" s="51">
        <f t="shared" si="14"/>
        <v>0.61653899999999995</v>
      </c>
      <c r="F88" s="51">
        <f t="shared" si="14"/>
        <v>0.96334218749999989</v>
      </c>
      <c r="G88" s="51">
        <f t="shared" si="14"/>
        <v>1.5783398400000002</v>
      </c>
    </row>
    <row r="89" spans="1:7" ht="5.0999999999999996" customHeight="1"/>
    <row r="90" spans="1:7">
      <c r="A90" s="41" t="s">
        <v>79</v>
      </c>
      <c r="B90" s="52">
        <f>B87*B88</f>
        <v>27.577789469999995</v>
      </c>
      <c r="C90" s="52">
        <f t="shared" ref="C90:G90" si="15">C87*C88</f>
        <v>0</v>
      </c>
      <c r="D90" s="52">
        <f t="shared" si="15"/>
        <v>0</v>
      </c>
      <c r="E90" s="52">
        <f t="shared" si="15"/>
        <v>90.754540800000001</v>
      </c>
      <c r="F90" s="52">
        <f t="shared" si="15"/>
        <v>0</v>
      </c>
      <c r="G90" s="52">
        <f t="shared" si="15"/>
        <v>0</v>
      </c>
    </row>
    <row r="91" spans="1:7" ht="5.0999999999999996" customHeight="1"/>
    <row r="92" spans="1:7">
      <c r="A92" s="41" t="s">
        <v>80</v>
      </c>
      <c r="B92" s="52">
        <f>C90+D90+E90+F90+G90</f>
        <v>90.754540800000001</v>
      </c>
      <c r="D92" s="66" t="s">
        <v>81</v>
      </c>
      <c r="E92" s="67">
        <f>B92+B93</f>
        <v>118.33233027</v>
      </c>
    </row>
    <row r="93" spans="1:7">
      <c r="A93" s="41" t="s">
        <v>82</v>
      </c>
      <c r="B93" s="52">
        <f>B90</f>
        <v>27.577789469999995</v>
      </c>
      <c r="D93" s="66"/>
      <c r="E93" s="67"/>
    </row>
    <row r="97" spans="1:4" ht="15" customHeight="1">
      <c r="A97" s="63" t="s">
        <v>23</v>
      </c>
      <c r="B97" s="63"/>
    </row>
    <row r="98" spans="1:4" ht="15" customHeight="1">
      <c r="A98" s="41" t="s">
        <v>96</v>
      </c>
      <c r="B98" s="52">
        <f>E15</f>
        <v>241.101413905275</v>
      </c>
    </row>
    <row r="99" spans="1:4" ht="15" customHeight="1">
      <c r="A99" s="41" t="s">
        <v>97</v>
      </c>
      <c r="B99" s="52">
        <f>E35+E53+E73+E92</f>
        <v>335.90857344660003</v>
      </c>
    </row>
    <row r="108" spans="1:4" ht="15" customHeight="1"/>
    <row r="109" spans="1:4" ht="15" customHeight="1">
      <c r="A109" s="63" t="s">
        <v>98</v>
      </c>
      <c r="B109" s="63"/>
      <c r="C109" s="63"/>
      <c r="D109" s="63"/>
    </row>
    <row r="110" spans="1:4" ht="15" customHeight="1">
      <c r="B110" s="41" t="s">
        <v>99</v>
      </c>
      <c r="C110" s="41" t="s">
        <v>100</v>
      </c>
      <c r="D110" s="41" t="s">
        <v>101</v>
      </c>
    </row>
    <row r="111" spans="1:4" ht="15" customHeight="1">
      <c r="A111" s="41" t="s">
        <v>102</v>
      </c>
      <c r="B111" s="46">
        <f>4.29+1.11+1.11+3.84+0.99+6.24</f>
        <v>17.580000000000002</v>
      </c>
      <c r="C111" s="53"/>
      <c r="D111" s="53"/>
    </row>
    <row r="112" spans="1:4" ht="15" customHeight="1">
      <c r="A112" s="41" t="s">
        <v>103</v>
      </c>
      <c r="B112" s="53"/>
      <c r="C112" s="53"/>
      <c r="D112" s="46">
        <v>18.72</v>
      </c>
    </row>
    <row r="113" spans="1:4" ht="15" customHeight="1">
      <c r="A113" s="41" t="s">
        <v>104</v>
      </c>
      <c r="B113" s="53"/>
      <c r="C113" s="46">
        <v>4.0199999999999996</v>
      </c>
      <c r="D113" s="46">
        <v>3.06</v>
      </c>
    </row>
    <row r="114" spans="1:4" ht="15" customHeight="1">
      <c r="A114" s="41" t="s">
        <v>105</v>
      </c>
      <c r="B114" s="53"/>
      <c r="C114" s="46">
        <v>15.9</v>
      </c>
      <c r="D114" s="46">
        <v>10.199999999999999</v>
      </c>
    </row>
    <row r="115" spans="1:4" ht="15" customHeight="1">
      <c r="A115" s="41" t="s">
        <v>106</v>
      </c>
      <c r="B115" s="53"/>
      <c r="C115" s="46">
        <v>6.48</v>
      </c>
      <c r="D115" s="46">
        <v>14.5</v>
      </c>
    </row>
    <row r="116" spans="1:4" ht="5.0999999999999996" customHeight="1"/>
    <row r="117" spans="1:4" ht="15" customHeight="1">
      <c r="A117" s="41" t="s">
        <v>107</v>
      </c>
      <c r="B117" s="46">
        <f>SUM(B111:B115)</f>
        <v>17.580000000000002</v>
      </c>
      <c r="C117" s="46">
        <f>SUM(C111:C115)</f>
        <v>26.400000000000002</v>
      </c>
      <c r="D117" s="46">
        <f>SUM(D111:D115)</f>
        <v>46.48</v>
      </c>
    </row>
    <row r="118" spans="1:4" ht="5.0999999999999996" customHeight="1"/>
    <row r="119" spans="1:4" ht="15" customHeight="1">
      <c r="A119" s="63" t="s">
        <v>23</v>
      </c>
      <c r="B119" s="63"/>
    </row>
    <row r="120" spans="1:4" ht="15" customHeight="1">
      <c r="A120" s="41" t="s">
        <v>96</v>
      </c>
      <c r="B120" s="45">
        <f>B117</f>
        <v>17.580000000000002</v>
      </c>
    </row>
    <row r="121" spans="1:4" ht="15" customHeight="1">
      <c r="A121" s="41" t="s">
        <v>97</v>
      </c>
      <c r="B121" s="45">
        <f>C117+D117</f>
        <v>72.88</v>
      </c>
    </row>
    <row r="122" spans="1:4" ht="15" customHeight="1"/>
    <row r="123" spans="1:4" ht="15" customHeight="1"/>
    <row r="124" spans="1:4" ht="15" customHeight="1"/>
    <row r="125" spans="1:4" ht="15" customHeight="1">
      <c r="A125" s="63" t="s">
        <v>108</v>
      </c>
      <c r="B125" s="63"/>
      <c r="C125" s="63"/>
      <c r="D125" s="63"/>
    </row>
    <row r="126" spans="1:4" ht="15" customHeight="1">
      <c r="B126" s="41" t="s">
        <v>99</v>
      </c>
      <c r="C126" s="41" t="s">
        <v>100</v>
      </c>
      <c r="D126" s="41" t="s">
        <v>101</v>
      </c>
    </row>
    <row r="127" spans="1:4" ht="15" customHeight="1">
      <c r="A127" s="41" t="s">
        <v>102</v>
      </c>
      <c r="B127" s="53"/>
      <c r="C127" s="53"/>
      <c r="D127" s="53"/>
    </row>
    <row r="128" spans="1:4" ht="15" customHeight="1">
      <c r="A128" s="41" t="s">
        <v>103</v>
      </c>
      <c r="B128" s="53"/>
      <c r="C128" s="53"/>
      <c r="D128" s="46">
        <f>6.3*3.5</f>
        <v>22.05</v>
      </c>
    </row>
    <row r="129" spans="1:4" ht="15" customHeight="1">
      <c r="A129" s="41" t="s">
        <v>104</v>
      </c>
      <c r="B129" s="53"/>
      <c r="C129" s="53"/>
      <c r="D129" s="53"/>
    </row>
    <row r="130" spans="1:4" ht="15" customHeight="1">
      <c r="A130" s="41" t="s">
        <v>105</v>
      </c>
      <c r="B130" s="53"/>
      <c r="C130" s="53"/>
      <c r="D130" s="53"/>
    </row>
    <row r="131" spans="1:4" ht="15" customHeight="1">
      <c r="A131" s="41" t="s">
        <v>106</v>
      </c>
      <c r="B131" s="53"/>
      <c r="C131" s="53"/>
      <c r="D131" s="53"/>
    </row>
    <row r="132" spans="1:4" ht="5.0999999999999996" customHeight="1"/>
    <row r="133" spans="1:4" ht="15" customHeight="1">
      <c r="A133" s="41" t="s">
        <v>107</v>
      </c>
      <c r="B133" s="46">
        <f>SUM(B127:B131)</f>
        <v>0</v>
      </c>
      <c r="C133" s="46">
        <f>SUM(C127:C131)</f>
        <v>0</v>
      </c>
      <c r="D133" s="46">
        <f>SUM(D127:D131)</f>
        <v>22.05</v>
      </c>
    </row>
    <row r="134" spans="1:4" ht="5.0999999999999996" customHeight="1"/>
    <row r="135" spans="1:4" ht="15" customHeight="1">
      <c r="A135" s="63" t="s">
        <v>23</v>
      </c>
      <c r="B135" s="63"/>
    </row>
    <row r="136" spans="1:4" ht="15" customHeight="1">
      <c r="A136" s="41" t="s">
        <v>96</v>
      </c>
      <c r="B136" s="45">
        <f>B133</f>
        <v>0</v>
      </c>
    </row>
    <row r="137" spans="1:4" ht="15" customHeight="1">
      <c r="A137" s="41" t="s">
        <v>97</v>
      </c>
      <c r="B137" s="45">
        <f>C133+D133</f>
        <v>22.05</v>
      </c>
    </row>
    <row r="138" spans="1:4" ht="15" customHeight="1"/>
    <row r="139" spans="1:4" ht="15" customHeight="1"/>
    <row r="140" spans="1:4" ht="15" customHeight="1"/>
    <row r="141" spans="1:4" ht="15" customHeight="1">
      <c r="A141" s="63" t="s">
        <v>109</v>
      </c>
      <c r="B141" s="63"/>
      <c r="C141" s="63"/>
      <c r="D141" s="63"/>
    </row>
    <row r="142" spans="1:4" ht="15" customHeight="1">
      <c r="B142" s="41" t="s">
        <v>99</v>
      </c>
      <c r="C142" s="41" t="s">
        <v>100</v>
      </c>
      <c r="D142" s="41" t="s">
        <v>101</v>
      </c>
    </row>
    <row r="143" spans="1:4" ht="15" customHeight="1">
      <c r="A143" s="41" t="s">
        <v>102</v>
      </c>
      <c r="B143" s="53"/>
      <c r="C143" s="53"/>
      <c r="D143" s="53"/>
    </row>
    <row r="144" spans="1:4" ht="15" customHeight="1">
      <c r="A144" s="41" t="s">
        <v>103</v>
      </c>
      <c r="B144" s="53"/>
      <c r="C144" s="53"/>
      <c r="D144" s="46">
        <f>6.3*3.5</f>
        <v>22.05</v>
      </c>
    </row>
    <row r="145" spans="1:4" ht="15" customHeight="1">
      <c r="A145" s="41" t="s">
        <v>104</v>
      </c>
      <c r="B145" s="53"/>
      <c r="C145" s="53"/>
      <c r="D145" s="53"/>
    </row>
    <row r="146" spans="1:4" ht="15" customHeight="1">
      <c r="A146" s="41" t="s">
        <v>105</v>
      </c>
      <c r="B146" s="53"/>
      <c r="C146" s="53"/>
      <c r="D146" s="53"/>
    </row>
    <row r="147" spans="1:4" ht="15" customHeight="1">
      <c r="A147" s="41" t="s">
        <v>106</v>
      </c>
      <c r="B147" s="53"/>
      <c r="C147" s="53"/>
      <c r="D147" s="53"/>
    </row>
    <row r="148" spans="1:4" ht="5.0999999999999996" customHeight="1"/>
    <row r="149" spans="1:4" ht="15" customHeight="1">
      <c r="A149" s="41" t="s">
        <v>107</v>
      </c>
      <c r="B149" s="46">
        <f>SUM(B143:B147)</f>
        <v>0</v>
      </c>
      <c r="C149" s="46">
        <f>SUM(C143:C147)</f>
        <v>0</v>
      </c>
      <c r="D149" s="46">
        <f>SUM(D143:D147)</f>
        <v>22.05</v>
      </c>
    </row>
    <row r="150" spans="1:4" ht="5.0999999999999996" customHeight="1"/>
    <row r="151" spans="1:4">
      <c r="A151" s="63" t="s">
        <v>23</v>
      </c>
      <c r="B151" s="63"/>
    </row>
    <row r="152" spans="1:4" ht="15" customHeight="1">
      <c r="A152" s="41" t="s">
        <v>96</v>
      </c>
      <c r="B152" s="45">
        <f>B149</f>
        <v>0</v>
      </c>
    </row>
    <row r="153" spans="1:4">
      <c r="A153" s="41" t="s">
        <v>97</v>
      </c>
      <c r="B153" s="45">
        <f>C149+D149</f>
        <v>22.05</v>
      </c>
    </row>
    <row r="154" spans="1:4" ht="15" customHeight="1"/>
    <row r="157" spans="1:4">
      <c r="A157" s="63" t="s">
        <v>110</v>
      </c>
      <c r="B157" s="63"/>
      <c r="C157" s="63"/>
      <c r="D157" s="63"/>
    </row>
    <row r="158" spans="1:4">
      <c r="B158" s="41" t="s">
        <v>99</v>
      </c>
      <c r="C158" s="41" t="s">
        <v>100</v>
      </c>
      <c r="D158" s="41" t="s">
        <v>101</v>
      </c>
    </row>
    <row r="159" spans="1:4" ht="15" customHeight="1">
      <c r="A159" s="41" t="s">
        <v>102</v>
      </c>
      <c r="B159" s="54">
        <f>1+0.21+0.21+0.91+0.17+1.68</f>
        <v>4.18</v>
      </c>
      <c r="C159" s="55"/>
      <c r="D159" s="55"/>
    </row>
    <row r="160" spans="1:4" ht="15" customHeight="1">
      <c r="A160" s="41" t="s">
        <v>103</v>
      </c>
      <c r="B160" s="55"/>
      <c r="C160" s="54">
        <v>1.87</v>
      </c>
      <c r="D160" s="55"/>
    </row>
    <row r="161" spans="1:5" ht="15" customHeight="1">
      <c r="A161" s="41" t="s">
        <v>104</v>
      </c>
      <c r="B161" s="55"/>
      <c r="C161" s="54">
        <v>1.33</v>
      </c>
      <c r="D161" s="54">
        <v>1.07</v>
      </c>
    </row>
    <row r="162" spans="1:5" ht="15" customHeight="1">
      <c r="A162" s="41" t="s">
        <v>106</v>
      </c>
      <c r="B162" s="55"/>
      <c r="C162" s="54">
        <v>0.3</v>
      </c>
      <c r="D162" s="54">
        <v>0.72</v>
      </c>
    </row>
    <row r="163" spans="1:5" ht="5.0999999999999996" customHeight="1"/>
    <row r="164" spans="1:5">
      <c r="A164" s="41" t="s">
        <v>107</v>
      </c>
      <c r="B164" s="54">
        <f>SUM(B159:B162)</f>
        <v>4.18</v>
      </c>
      <c r="C164" s="54">
        <f>SUM(C159:C162)</f>
        <v>3.5</v>
      </c>
      <c r="D164" s="54">
        <f>SUM(D159:D162)</f>
        <v>1.79</v>
      </c>
    </row>
    <row r="165" spans="1:5" ht="5.0999999999999996" customHeight="1"/>
    <row r="166" spans="1:5">
      <c r="A166" s="63" t="s">
        <v>23</v>
      </c>
      <c r="B166" s="63"/>
    </row>
    <row r="167" spans="1:5" ht="15" customHeight="1">
      <c r="A167" s="41" t="s">
        <v>96</v>
      </c>
      <c r="B167" s="56">
        <f>B164</f>
        <v>4.18</v>
      </c>
    </row>
    <row r="168" spans="1:5">
      <c r="A168" s="41" t="s">
        <v>97</v>
      </c>
      <c r="B168" s="56">
        <f>C164+D164</f>
        <v>5.29</v>
      </c>
    </row>
    <row r="169" spans="1:5" ht="15" customHeight="1"/>
    <row r="172" spans="1:5">
      <c r="A172" s="63" t="s">
        <v>111</v>
      </c>
      <c r="B172" s="63"/>
      <c r="C172" s="63"/>
      <c r="D172" s="63"/>
      <c r="E172" s="63"/>
    </row>
    <row r="173" spans="1:5">
      <c r="B173" s="41" t="s">
        <v>112</v>
      </c>
      <c r="C173" s="41" t="s">
        <v>113</v>
      </c>
      <c r="D173" s="41" t="s">
        <v>114</v>
      </c>
      <c r="E173" s="41" t="s">
        <v>32</v>
      </c>
    </row>
    <row r="174" spans="1:5" ht="15" customHeight="1">
      <c r="A174" s="41" t="s">
        <v>115</v>
      </c>
      <c r="B174" s="48">
        <v>2.2000000000000002</v>
      </c>
      <c r="C174" s="48">
        <v>1.1000000000000001</v>
      </c>
      <c r="D174" s="48">
        <v>2.25</v>
      </c>
      <c r="E174" s="54">
        <f>B174*C174*D174</f>
        <v>5.4450000000000012</v>
      </c>
    </row>
    <row r="175" spans="1:5" ht="15" customHeight="1">
      <c r="A175" s="41" t="s">
        <v>116</v>
      </c>
      <c r="B175" s="48">
        <v>1</v>
      </c>
      <c r="C175" s="48">
        <v>0.85</v>
      </c>
      <c r="D175" s="48">
        <v>1.9</v>
      </c>
      <c r="E175" s="54">
        <f t="shared" ref="E175:E179" si="16">B175*C175*D175</f>
        <v>1.615</v>
      </c>
    </row>
    <row r="176" spans="1:5" ht="15" customHeight="1">
      <c r="A176" s="41" t="s">
        <v>117</v>
      </c>
      <c r="B176" s="48">
        <v>2.1</v>
      </c>
      <c r="C176" s="48">
        <v>1.1000000000000001</v>
      </c>
      <c r="D176" s="48">
        <v>2.2000000000000002</v>
      </c>
      <c r="E176" s="54">
        <f t="shared" si="16"/>
        <v>5.0820000000000016</v>
      </c>
    </row>
    <row r="177" spans="1:5" ht="15" customHeight="1">
      <c r="A177" s="41" t="s">
        <v>118</v>
      </c>
      <c r="B177" s="48">
        <v>0.9</v>
      </c>
      <c r="C177" s="48">
        <v>0.75</v>
      </c>
      <c r="D177" s="48">
        <v>1.9</v>
      </c>
      <c r="E177" s="54">
        <f t="shared" si="16"/>
        <v>1.2825</v>
      </c>
    </row>
    <row r="178" spans="1:5" ht="15" customHeight="1">
      <c r="A178" s="41" t="s">
        <v>119</v>
      </c>
      <c r="B178" s="48">
        <v>2.6</v>
      </c>
      <c r="C178" s="48">
        <v>1.3</v>
      </c>
      <c r="D178" s="48">
        <v>2.4</v>
      </c>
      <c r="E178" s="54">
        <f t="shared" si="16"/>
        <v>8.1120000000000001</v>
      </c>
    </row>
    <row r="179" spans="1:5" ht="15" customHeight="1">
      <c r="A179" s="41" t="s">
        <v>120</v>
      </c>
      <c r="B179" s="48">
        <v>1</v>
      </c>
      <c r="C179" s="48">
        <v>0.85</v>
      </c>
      <c r="D179" s="48">
        <v>1.9</v>
      </c>
      <c r="E179" s="54">
        <f t="shared" si="16"/>
        <v>1.615</v>
      </c>
    </row>
    <row r="180" spans="1:5" ht="5.0999999999999996" customHeight="1"/>
    <row r="181" spans="1:5">
      <c r="D181" s="41" t="s">
        <v>23</v>
      </c>
      <c r="E181" s="56">
        <f>SUM(E174:E179)</f>
        <v>23.151500000000002</v>
      </c>
    </row>
    <row r="182" spans="1:5" ht="5.0999999999999996" customHeight="1"/>
    <row r="183" spans="1:5">
      <c r="B183" s="41" t="s">
        <v>25</v>
      </c>
      <c r="C183" s="41" t="s">
        <v>121</v>
      </c>
      <c r="D183" s="41" t="s">
        <v>114</v>
      </c>
      <c r="E183" s="41" t="s">
        <v>32</v>
      </c>
    </row>
    <row r="184" spans="1:5">
      <c r="A184" s="41" t="s">
        <v>122</v>
      </c>
      <c r="B184" s="48">
        <v>6.3</v>
      </c>
      <c r="C184" s="48">
        <v>0.4</v>
      </c>
      <c r="D184" s="48">
        <v>0.3</v>
      </c>
      <c r="E184" s="54">
        <f>B184*C184*D184</f>
        <v>0.75600000000000001</v>
      </c>
    </row>
    <row r="185" spans="1:5">
      <c r="A185" s="41" t="s">
        <v>123</v>
      </c>
      <c r="B185" s="48">
        <v>6.3</v>
      </c>
      <c r="C185" s="48">
        <v>0.4</v>
      </c>
      <c r="D185" s="48">
        <v>0.3</v>
      </c>
      <c r="E185" s="54">
        <f t="shared" ref="E185:E190" si="17">B185*C185*D185</f>
        <v>0.75600000000000001</v>
      </c>
    </row>
    <row r="186" spans="1:5" ht="15" customHeight="1">
      <c r="A186" s="41" t="s">
        <v>124</v>
      </c>
      <c r="B186" s="48">
        <v>3.2</v>
      </c>
      <c r="C186" s="48">
        <v>0.4</v>
      </c>
      <c r="D186" s="48">
        <v>0.3</v>
      </c>
      <c r="E186" s="54">
        <f t="shared" si="17"/>
        <v>0.38400000000000006</v>
      </c>
    </row>
    <row r="187" spans="1:5">
      <c r="A187" s="41" t="s">
        <v>125</v>
      </c>
      <c r="B187" s="48">
        <v>3.2</v>
      </c>
      <c r="C187" s="48">
        <v>0.4</v>
      </c>
      <c r="D187" s="48">
        <v>0.3</v>
      </c>
      <c r="E187" s="54">
        <f t="shared" si="17"/>
        <v>0.38400000000000006</v>
      </c>
    </row>
    <row r="188" spans="1:5">
      <c r="A188" s="41" t="s">
        <v>126</v>
      </c>
      <c r="B188" s="48">
        <v>3.2</v>
      </c>
      <c r="C188" s="48">
        <v>0.4</v>
      </c>
      <c r="D188" s="48">
        <v>0.3</v>
      </c>
      <c r="E188" s="54">
        <f t="shared" si="17"/>
        <v>0.38400000000000006</v>
      </c>
    </row>
    <row r="189" spans="1:5">
      <c r="A189" s="41" t="s">
        <v>127</v>
      </c>
      <c r="B189" s="48">
        <v>3.2</v>
      </c>
      <c r="C189" s="48">
        <v>0.4</v>
      </c>
      <c r="D189" s="48">
        <v>0.3</v>
      </c>
      <c r="E189" s="54">
        <f t="shared" si="17"/>
        <v>0.38400000000000006</v>
      </c>
    </row>
    <row r="190" spans="1:5">
      <c r="A190" s="41" t="s">
        <v>128</v>
      </c>
      <c r="B190" s="48">
        <v>3.2</v>
      </c>
      <c r="C190" s="48">
        <v>0.4</v>
      </c>
      <c r="D190" s="48">
        <v>0.3</v>
      </c>
      <c r="E190" s="54">
        <f t="shared" si="17"/>
        <v>0.38400000000000006</v>
      </c>
    </row>
    <row r="191" spans="1:5" ht="5.0999999999999996" customHeight="1"/>
    <row r="192" spans="1:5">
      <c r="D192" s="41" t="s">
        <v>23</v>
      </c>
      <c r="E192" s="56">
        <f>SUM(E184:E189)</f>
        <v>3.048</v>
      </c>
    </row>
    <row r="193" spans="1:9" ht="5.0999999999999996" customHeight="1"/>
    <row r="194" spans="1:9" ht="15" customHeight="1">
      <c r="A194" s="64" t="s">
        <v>129</v>
      </c>
      <c r="B194" s="65">
        <f>E181+E192</f>
        <v>26.1995</v>
      </c>
    </row>
    <row r="195" spans="1:9">
      <c r="A195" s="64"/>
      <c r="B195" s="65"/>
    </row>
    <row r="199" spans="1:9">
      <c r="A199" s="63" t="s">
        <v>132</v>
      </c>
      <c r="B199" s="63"/>
      <c r="C199" s="63"/>
      <c r="D199" s="63"/>
      <c r="E199" s="63"/>
      <c r="F199" s="63"/>
      <c r="G199" s="63"/>
      <c r="H199" s="63"/>
      <c r="I199" s="63"/>
    </row>
    <row r="200" spans="1:9">
      <c r="B200" s="58" t="s">
        <v>112</v>
      </c>
      <c r="C200" s="58" t="s">
        <v>113</v>
      </c>
      <c r="D200" s="58" t="s">
        <v>24</v>
      </c>
      <c r="G200" s="58" t="s">
        <v>25</v>
      </c>
      <c r="H200" s="58" t="s">
        <v>121</v>
      </c>
      <c r="I200" s="58" t="s">
        <v>24</v>
      </c>
    </row>
    <row r="201" spans="1:9">
      <c r="A201" s="41" t="s">
        <v>115</v>
      </c>
      <c r="B201" s="48">
        <v>2.2000000000000002</v>
      </c>
      <c r="C201" s="48">
        <v>1.1000000000000001</v>
      </c>
      <c r="D201" s="46">
        <f>B201*C201</f>
        <v>2.4200000000000004</v>
      </c>
      <c r="F201" s="41" t="s">
        <v>122</v>
      </c>
      <c r="G201" s="48">
        <v>6.3</v>
      </c>
      <c r="H201" s="48">
        <v>0.4</v>
      </c>
      <c r="I201" s="46">
        <f>G201*H201</f>
        <v>2.52</v>
      </c>
    </row>
    <row r="202" spans="1:9">
      <c r="A202" s="41" t="s">
        <v>116</v>
      </c>
      <c r="B202" s="48">
        <v>1</v>
      </c>
      <c r="C202" s="48">
        <v>0.85</v>
      </c>
      <c r="D202" s="46">
        <f t="shared" ref="D202:D206" si="18">B202*C202</f>
        <v>0.85</v>
      </c>
      <c r="F202" s="41" t="s">
        <v>123</v>
      </c>
      <c r="G202" s="48">
        <v>6.3</v>
      </c>
      <c r="H202" s="48">
        <v>0.4</v>
      </c>
      <c r="I202" s="46">
        <f t="shared" ref="I202:I207" si="19">G202*H202</f>
        <v>2.52</v>
      </c>
    </row>
    <row r="203" spans="1:9">
      <c r="A203" s="41" t="s">
        <v>117</v>
      </c>
      <c r="B203" s="48">
        <v>2.1</v>
      </c>
      <c r="C203" s="48">
        <v>1.1000000000000001</v>
      </c>
      <c r="D203" s="46">
        <f t="shared" si="18"/>
        <v>2.3100000000000005</v>
      </c>
      <c r="F203" s="41" t="s">
        <v>124</v>
      </c>
      <c r="G203" s="48">
        <v>3.2</v>
      </c>
      <c r="H203" s="48">
        <v>0.4</v>
      </c>
      <c r="I203" s="46">
        <f t="shared" si="19"/>
        <v>1.2800000000000002</v>
      </c>
    </row>
    <row r="204" spans="1:9">
      <c r="A204" s="41" t="s">
        <v>118</v>
      </c>
      <c r="B204" s="48">
        <v>0.9</v>
      </c>
      <c r="C204" s="48">
        <v>0.75</v>
      </c>
      <c r="D204" s="46">
        <f t="shared" si="18"/>
        <v>0.67500000000000004</v>
      </c>
      <c r="F204" s="41" t="s">
        <v>125</v>
      </c>
      <c r="G204" s="48">
        <v>3.2</v>
      </c>
      <c r="H204" s="48">
        <v>0.4</v>
      </c>
      <c r="I204" s="46">
        <f t="shared" si="19"/>
        <v>1.2800000000000002</v>
      </c>
    </row>
    <row r="205" spans="1:9">
      <c r="A205" s="41" t="s">
        <v>119</v>
      </c>
      <c r="B205" s="48">
        <v>2.6</v>
      </c>
      <c r="C205" s="48">
        <v>1.3</v>
      </c>
      <c r="D205" s="46">
        <f t="shared" si="18"/>
        <v>3.3800000000000003</v>
      </c>
      <c r="F205" s="41" t="s">
        <v>126</v>
      </c>
      <c r="G205" s="48">
        <v>3.2</v>
      </c>
      <c r="H205" s="48">
        <v>0.4</v>
      </c>
      <c r="I205" s="46">
        <f t="shared" si="19"/>
        <v>1.2800000000000002</v>
      </c>
    </row>
    <row r="206" spans="1:9">
      <c r="A206" s="41" t="s">
        <v>120</v>
      </c>
      <c r="B206" s="48">
        <v>1</v>
      </c>
      <c r="C206" s="48">
        <v>0.85</v>
      </c>
      <c r="D206" s="46">
        <f t="shared" si="18"/>
        <v>0.85</v>
      </c>
      <c r="F206" s="41" t="s">
        <v>127</v>
      </c>
      <c r="G206" s="48">
        <v>3.2</v>
      </c>
      <c r="H206" s="48">
        <v>0.4</v>
      </c>
      <c r="I206" s="46">
        <f t="shared" si="19"/>
        <v>1.2800000000000002</v>
      </c>
    </row>
    <row r="207" spans="1:9" ht="15" customHeight="1">
      <c r="F207" s="41" t="s">
        <v>128</v>
      </c>
      <c r="G207" s="48">
        <v>3.2</v>
      </c>
      <c r="H207" s="48">
        <v>0.4</v>
      </c>
      <c r="I207" s="46">
        <f t="shared" si="19"/>
        <v>1.2800000000000002</v>
      </c>
    </row>
    <row r="208" spans="1:9">
      <c r="C208" s="41" t="s">
        <v>23</v>
      </c>
      <c r="D208" s="57">
        <f>SUM(D201:D206)</f>
        <v>10.485000000000001</v>
      </c>
    </row>
    <row r="209" spans="1:9" ht="15" customHeight="1">
      <c r="H209" s="41" t="s">
        <v>23</v>
      </c>
      <c r="I209" s="56">
        <f>SUM(I201:I207)</f>
        <v>11.440000000000001</v>
      </c>
    </row>
    <row r="211" spans="1:9">
      <c r="A211" s="64" t="s">
        <v>130</v>
      </c>
      <c r="B211" s="65">
        <f>D208+I209</f>
        <v>21.925000000000004</v>
      </c>
    </row>
    <row r="212" spans="1:9">
      <c r="A212" s="64"/>
      <c r="B212" s="65"/>
    </row>
    <row r="213" spans="1:9" ht="15" customHeight="1"/>
    <row r="216" spans="1:9">
      <c r="A216" s="63" t="s">
        <v>131</v>
      </c>
      <c r="B216" s="63"/>
      <c r="C216" s="63"/>
      <c r="D216" s="63"/>
      <c r="E216" s="63"/>
    </row>
    <row r="217" spans="1:9">
      <c r="B217" s="41" t="s">
        <v>25</v>
      </c>
      <c r="C217" s="41" t="s">
        <v>121</v>
      </c>
      <c r="D217" s="41" t="s">
        <v>114</v>
      </c>
      <c r="E217" s="41" t="s">
        <v>32</v>
      </c>
    </row>
    <row r="218" spans="1:9">
      <c r="A218" s="41" t="s">
        <v>122</v>
      </c>
      <c r="B218" s="48">
        <v>6.3</v>
      </c>
      <c r="C218" s="48">
        <v>0.4</v>
      </c>
      <c r="D218" s="48">
        <v>0.1</v>
      </c>
      <c r="E218" s="54">
        <f>B218*C218*D218</f>
        <v>0.252</v>
      </c>
    </row>
    <row r="219" spans="1:9" ht="15" customHeight="1">
      <c r="A219" s="41" t="s">
        <v>123</v>
      </c>
      <c r="B219" s="48">
        <v>6.3</v>
      </c>
      <c r="C219" s="48">
        <v>0.4</v>
      </c>
      <c r="D219" s="48">
        <v>0.1</v>
      </c>
      <c r="E219" s="54">
        <f t="shared" ref="E219:E224" si="20">B219*C219*D219</f>
        <v>0.252</v>
      </c>
    </row>
    <row r="220" spans="1:9">
      <c r="A220" s="41" t="s">
        <v>124</v>
      </c>
      <c r="B220" s="48">
        <v>3.2</v>
      </c>
      <c r="C220" s="48">
        <v>0.4</v>
      </c>
      <c r="D220" s="48">
        <v>0.1</v>
      </c>
      <c r="E220" s="54">
        <f t="shared" si="20"/>
        <v>0.12800000000000003</v>
      </c>
    </row>
    <row r="221" spans="1:9">
      <c r="A221" s="41" t="s">
        <v>125</v>
      </c>
      <c r="B221" s="48">
        <v>3.2</v>
      </c>
      <c r="C221" s="48">
        <v>0.4</v>
      </c>
      <c r="D221" s="48">
        <v>0.1</v>
      </c>
      <c r="E221" s="54">
        <f t="shared" si="20"/>
        <v>0.12800000000000003</v>
      </c>
    </row>
    <row r="222" spans="1:9">
      <c r="A222" s="41" t="s">
        <v>126</v>
      </c>
      <c r="B222" s="48">
        <v>3.2</v>
      </c>
      <c r="C222" s="48">
        <v>0.4</v>
      </c>
      <c r="D222" s="48">
        <v>0.1</v>
      </c>
      <c r="E222" s="54">
        <f t="shared" si="20"/>
        <v>0.12800000000000003</v>
      </c>
    </row>
    <row r="223" spans="1:9">
      <c r="A223" s="41" t="s">
        <v>127</v>
      </c>
      <c r="B223" s="48">
        <v>3.2</v>
      </c>
      <c r="C223" s="48">
        <v>0.4</v>
      </c>
      <c r="D223" s="48">
        <v>0.1</v>
      </c>
      <c r="E223" s="54">
        <f t="shared" si="20"/>
        <v>0.12800000000000003</v>
      </c>
    </row>
    <row r="224" spans="1:9">
      <c r="A224" s="41" t="s">
        <v>128</v>
      </c>
      <c r="B224" s="48">
        <v>3.2</v>
      </c>
      <c r="C224" s="48">
        <v>0.4</v>
      </c>
      <c r="D224" s="48">
        <v>0.1</v>
      </c>
      <c r="E224" s="54">
        <f t="shared" si="20"/>
        <v>0.12800000000000003</v>
      </c>
    </row>
    <row r="226" spans="1:5">
      <c r="D226" s="41" t="s">
        <v>23</v>
      </c>
      <c r="E226" s="56">
        <f>SUM(E218:E224)</f>
        <v>1.1440000000000001</v>
      </c>
    </row>
    <row r="230" spans="1:5">
      <c r="A230" s="63" t="s">
        <v>133</v>
      </c>
      <c r="B230" s="63"/>
      <c r="C230" s="63"/>
      <c r="D230" s="63"/>
      <c r="E230" s="63"/>
    </row>
    <row r="231" spans="1:5">
      <c r="B231" s="41" t="s">
        <v>112</v>
      </c>
      <c r="C231" s="41" t="s">
        <v>113</v>
      </c>
      <c r="D231" s="41" t="s">
        <v>114</v>
      </c>
      <c r="E231" s="41" t="s">
        <v>32</v>
      </c>
    </row>
    <row r="232" spans="1:5">
      <c r="A232" s="41" t="s">
        <v>115</v>
      </c>
      <c r="B232" s="48">
        <v>2.2000000000000002</v>
      </c>
      <c r="C232" s="48">
        <v>1.1000000000000001</v>
      </c>
      <c r="D232" s="48">
        <v>1.6</v>
      </c>
      <c r="E232" s="54">
        <f>B232*C232*D232</f>
        <v>3.8720000000000008</v>
      </c>
    </row>
    <row r="233" spans="1:5">
      <c r="A233" s="41" t="s">
        <v>116</v>
      </c>
      <c r="B233" s="48">
        <v>1</v>
      </c>
      <c r="C233" s="48">
        <v>0.85</v>
      </c>
      <c r="D233" s="48">
        <v>1.6</v>
      </c>
      <c r="E233" s="54">
        <f t="shared" ref="E233:E237" si="21">B233*C233*D233</f>
        <v>1.36</v>
      </c>
    </row>
    <row r="234" spans="1:5">
      <c r="A234" s="41" t="s">
        <v>117</v>
      </c>
      <c r="B234" s="48">
        <v>2.1</v>
      </c>
      <c r="C234" s="48">
        <v>1.1000000000000001</v>
      </c>
      <c r="D234" s="48">
        <v>1.6</v>
      </c>
      <c r="E234" s="54">
        <f t="shared" si="21"/>
        <v>3.6960000000000011</v>
      </c>
    </row>
    <row r="235" spans="1:5">
      <c r="A235" s="41" t="s">
        <v>118</v>
      </c>
      <c r="B235" s="48">
        <v>0.9</v>
      </c>
      <c r="C235" s="48">
        <v>0.75</v>
      </c>
      <c r="D235" s="48">
        <v>1.6</v>
      </c>
      <c r="E235" s="54">
        <f t="shared" si="21"/>
        <v>1.08</v>
      </c>
    </row>
    <row r="236" spans="1:5">
      <c r="A236" s="41" t="s">
        <v>119</v>
      </c>
      <c r="B236" s="48">
        <v>2.6</v>
      </c>
      <c r="C236" s="48">
        <v>1.3</v>
      </c>
      <c r="D236" s="48">
        <v>1.6</v>
      </c>
      <c r="E236" s="54">
        <f t="shared" si="21"/>
        <v>5.4080000000000013</v>
      </c>
    </row>
    <row r="237" spans="1:5">
      <c r="A237" s="41" t="s">
        <v>120</v>
      </c>
      <c r="B237" s="48">
        <v>1</v>
      </c>
      <c r="C237" s="48">
        <v>0.85</v>
      </c>
      <c r="D237" s="48">
        <v>1.6</v>
      </c>
      <c r="E237" s="54">
        <f t="shared" si="21"/>
        <v>1.36</v>
      </c>
    </row>
    <row r="238" spans="1:5" ht="5.0999999999999996" customHeight="1"/>
    <row r="239" spans="1:5">
      <c r="D239" s="41" t="s">
        <v>23</v>
      </c>
      <c r="E239" s="56">
        <f>SUM(E232:E237)</f>
        <v>16.776000000000003</v>
      </c>
    </row>
    <row r="243" spans="1:5">
      <c r="A243" s="63" t="s">
        <v>134</v>
      </c>
      <c r="B243" s="63"/>
      <c r="C243" s="63"/>
      <c r="D243" s="63"/>
      <c r="E243" s="63"/>
    </row>
    <row r="244" spans="1:5">
      <c r="B244" s="41" t="s">
        <v>25</v>
      </c>
      <c r="C244" s="41" t="s">
        <v>114</v>
      </c>
      <c r="D244" s="41" t="s">
        <v>135</v>
      </c>
      <c r="E244" s="41" t="s">
        <v>24</v>
      </c>
    </row>
    <row r="245" spans="1:5">
      <c r="A245" s="41" t="s">
        <v>122</v>
      </c>
      <c r="B245" s="48">
        <v>6.3</v>
      </c>
      <c r="C245" s="48">
        <v>0.3</v>
      </c>
      <c r="D245" s="59">
        <v>2</v>
      </c>
      <c r="E245" s="46">
        <f>B245*C245*D245</f>
        <v>3.78</v>
      </c>
    </row>
    <row r="246" spans="1:5">
      <c r="A246" s="41" t="s">
        <v>123</v>
      </c>
      <c r="B246" s="48">
        <v>6.3</v>
      </c>
      <c r="C246" s="48">
        <v>0.3</v>
      </c>
      <c r="D246" s="59">
        <v>2</v>
      </c>
      <c r="E246" s="46">
        <f t="shared" ref="E246:E251" si="22">B246*C246*D246</f>
        <v>3.78</v>
      </c>
    </row>
    <row r="247" spans="1:5">
      <c r="A247" s="41" t="s">
        <v>124</v>
      </c>
      <c r="B247" s="48">
        <v>3.2</v>
      </c>
      <c r="C247" s="48">
        <v>0.3</v>
      </c>
      <c r="D247" s="59">
        <v>2</v>
      </c>
      <c r="E247" s="46">
        <f t="shared" si="22"/>
        <v>1.92</v>
      </c>
    </row>
    <row r="248" spans="1:5">
      <c r="A248" s="41" t="s">
        <v>125</v>
      </c>
      <c r="B248" s="48">
        <v>3.2</v>
      </c>
      <c r="C248" s="48">
        <v>0.3</v>
      </c>
      <c r="D248" s="59">
        <v>2</v>
      </c>
      <c r="E248" s="46">
        <f t="shared" si="22"/>
        <v>1.92</v>
      </c>
    </row>
    <row r="249" spans="1:5">
      <c r="A249" s="41" t="s">
        <v>126</v>
      </c>
      <c r="B249" s="48">
        <v>3.2</v>
      </c>
      <c r="C249" s="48">
        <v>0.3</v>
      </c>
      <c r="D249" s="59">
        <v>2</v>
      </c>
      <c r="E249" s="46">
        <f t="shared" si="22"/>
        <v>1.92</v>
      </c>
    </row>
    <row r="250" spans="1:5">
      <c r="A250" s="41" t="s">
        <v>127</v>
      </c>
      <c r="B250" s="48">
        <v>3.2</v>
      </c>
      <c r="C250" s="48">
        <v>0.3</v>
      </c>
      <c r="D250" s="59">
        <v>2</v>
      </c>
      <c r="E250" s="46">
        <f t="shared" si="22"/>
        <v>1.92</v>
      </c>
    </row>
    <row r="251" spans="1:5">
      <c r="A251" s="41" t="s">
        <v>128</v>
      </c>
      <c r="B251" s="48">
        <v>3.2</v>
      </c>
      <c r="C251" s="48">
        <v>0.3</v>
      </c>
      <c r="D251" s="59">
        <v>2</v>
      </c>
      <c r="E251" s="46">
        <f t="shared" si="22"/>
        <v>1.92</v>
      </c>
    </row>
    <row r="252" spans="1:5" ht="5.0999999999999996" customHeight="1"/>
    <row r="253" spans="1:5">
      <c r="D253" s="41" t="s">
        <v>23</v>
      </c>
      <c r="E253" s="56">
        <f>SUM(E245:E251)</f>
        <v>17.16</v>
      </c>
    </row>
    <row r="257" spans="1:4">
      <c r="A257" s="63" t="s">
        <v>146</v>
      </c>
      <c r="B257" s="63"/>
      <c r="C257" s="63"/>
      <c r="D257" s="63"/>
    </row>
    <row r="258" spans="1:4">
      <c r="B258" s="41" t="s">
        <v>112</v>
      </c>
      <c r="C258" s="41" t="s">
        <v>113</v>
      </c>
      <c r="D258" s="41" t="s">
        <v>24</v>
      </c>
    </row>
    <row r="259" spans="1:4">
      <c r="A259" s="41" t="s">
        <v>136</v>
      </c>
      <c r="B259" s="48">
        <v>1.5</v>
      </c>
      <c r="C259" s="48">
        <v>3.2</v>
      </c>
      <c r="D259" s="46">
        <f>B259*C259</f>
        <v>4.8000000000000007</v>
      </c>
    </row>
    <row r="260" spans="1:4">
      <c r="A260" s="41" t="s">
        <v>137</v>
      </c>
      <c r="B260" s="48">
        <v>1.4</v>
      </c>
      <c r="C260" s="48">
        <v>3.2</v>
      </c>
      <c r="D260" s="46">
        <f t="shared" ref="D260:D262" si="23">B260*C260</f>
        <v>4.4799999999999995</v>
      </c>
    </row>
    <row r="261" spans="1:4">
      <c r="A261" s="41" t="s">
        <v>138</v>
      </c>
      <c r="B261" s="48">
        <v>1.65</v>
      </c>
      <c r="C261" s="48">
        <v>3.2</v>
      </c>
      <c r="D261" s="46">
        <f t="shared" si="23"/>
        <v>5.28</v>
      </c>
    </row>
    <row r="262" spans="1:4">
      <c r="A262" s="41" t="s">
        <v>139</v>
      </c>
      <c r="B262" s="48">
        <v>1</v>
      </c>
      <c r="C262" s="48">
        <v>3.2</v>
      </c>
      <c r="D262" s="46">
        <f t="shared" si="23"/>
        <v>3.2</v>
      </c>
    </row>
    <row r="263" spans="1:4" ht="5.0999999999999996" customHeight="1"/>
    <row r="264" spans="1:4">
      <c r="C264" s="41" t="s">
        <v>23</v>
      </c>
      <c r="D264" s="57">
        <f>SUM(D259:D262)</f>
        <v>17.760000000000002</v>
      </c>
    </row>
    <row r="268" spans="1:4">
      <c r="A268" s="63" t="s">
        <v>140</v>
      </c>
      <c r="B268" s="63"/>
      <c r="C268" s="63"/>
      <c r="D268" s="63"/>
    </row>
    <row r="269" spans="1:4">
      <c r="B269" s="41" t="s">
        <v>24</v>
      </c>
      <c r="C269" s="41" t="s">
        <v>141</v>
      </c>
      <c r="D269" s="41" t="s">
        <v>32</v>
      </c>
    </row>
    <row r="270" spans="1:4">
      <c r="A270" s="41" t="s">
        <v>136</v>
      </c>
      <c r="B270" s="46">
        <f>D259</f>
        <v>4.8000000000000007</v>
      </c>
      <c r="C270" s="48">
        <v>0.05</v>
      </c>
      <c r="D270" s="54">
        <f>B270*C270</f>
        <v>0.24000000000000005</v>
      </c>
    </row>
    <row r="271" spans="1:4">
      <c r="A271" s="41" t="s">
        <v>137</v>
      </c>
      <c r="B271" s="46">
        <f>D260</f>
        <v>4.4799999999999995</v>
      </c>
      <c r="C271" s="48">
        <v>0.05</v>
      </c>
      <c r="D271" s="54">
        <f t="shared" ref="D271:D273" si="24">B271*C271</f>
        <v>0.22399999999999998</v>
      </c>
    </row>
    <row r="272" spans="1:4">
      <c r="A272" s="41" t="s">
        <v>138</v>
      </c>
      <c r="B272" s="46">
        <f>D261</f>
        <v>5.28</v>
      </c>
      <c r="C272" s="48">
        <v>0.05</v>
      </c>
      <c r="D272" s="54">
        <f t="shared" si="24"/>
        <v>0.26400000000000001</v>
      </c>
    </row>
    <row r="273" spans="1:4">
      <c r="A273" s="41" t="s">
        <v>139</v>
      </c>
      <c r="B273" s="46">
        <f>D262</f>
        <v>3.2</v>
      </c>
      <c r="C273" s="48">
        <v>0.05</v>
      </c>
      <c r="D273" s="54">
        <f t="shared" si="24"/>
        <v>0.16000000000000003</v>
      </c>
    </row>
    <row r="274" spans="1:4" ht="5.0999999999999996" customHeight="1"/>
    <row r="275" spans="1:4">
      <c r="C275" s="41" t="s">
        <v>23</v>
      </c>
      <c r="D275" s="56">
        <f>SUM(D270:D273)</f>
        <v>0.88800000000000001</v>
      </c>
    </row>
    <row r="279" spans="1:4">
      <c r="A279" s="63" t="s">
        <v>142</v>
      </c>
      <c r="B279" s="63"/>
      <c r="C279" s="63"/>
      <c r="D279" s="63"/>
    </row>
    <row r="280" spans="1:4">
      <c r="B280" s="41" t="s">
        <v>24</v>
      </c>
      <c r="C280" s="41" t="s">
        <v>143</v>
      </c>
      <c r="D280" s="41" t="s">
        <v>144</v>
      </c>
    </row>
    <row r="281" spans="1:4">
      <c r="A281" s="41" t="s">
        <v>136</v>
      </c>
      <c r="B281" s="46">
        <f>D259</f>
        <v>4.8000000000000007</v>
      </c>
      <c r="C281" s="60">
        <v>1.48</v>
      </c>
      <c r="D281" s="61">
        <f>B281*C281</f>
        <v>7.104000000000001</v>
      </c>
    </row>
    <row r="282" spans="1:4">
      <c r="A282" s="41" t="s">
        <v>137</v>
      </c>
      <c r="B282" s="46">
        <f>D260</f>
        <v>4.4799999999999995</v>
      </c>
      <c r="C282" s="60">
        <v>1.48</v>
      </c>
      <c r="D282" s="61">
        <f t="shared" ref="D282:D284" si="25">B282*C282</f>
        <v>6.630399999999999</v>
      </c>
    </row>
    <row r="283" spans="1:4">
      <c r="A283" s="41" t="s">
        <v>138</v>
      </c>
      <c r="B283" s="46">
        <f>D261</f>
        <v>5.28</v>
      </c>
      <c r="C283" s="60">
        <v>1.48</v>
      </c>
      <c r="D283" s="61">
        <f t="shared" si="25"/>
        <v>7.8144</v>
      </c>
    </row>
    <row r="284" spans="1:4">
      <c r="A284" s="41" t="s">
        <v>139</v>
      </c>
      <c r="B284" s="46">
        <f>D262</f>
        <v>3.2</v>
      </c>
      <c r="C284" s="60">
        <v>1.48</v>
      </c>
      <c r="D284" s="61">
        <f t="shared" si="25"/>
        <v>4.7359999999999998</v>
      </c>
    </row>
    <row r="285" spans="1:4" ht="5.0999999999999996" customHeight="1"/>
    <row r="286" spans="1:4">
      <c r="C286" s="41" t="s">
        <v>23</v>
      </c>
      <c r="D286" s="62">
        <f>SUM(D281:D284)</f>
        <v>26.284800000000001</v>
      </c>
    </row>
    <row r="287" spans="1:4" ht="5.0999999999999996" customHeight="1"/>
    <row r="288" spans="1:4">
      <c r="A288" s="25" t="s">
        <v>145</v>
      </c>
    </row>
  </sheetData>
  <mergeCells count="36">
    <mergeCell ref="A172:E172"/>
    <mergeCell ref="A157:D157"/>
    <mergeCell ref="A166:B166"/>
    <mergeCell ref="D92:D93"/>
    <mergeCell ref="E92:E93"/>
    <mergeCell ref="A97:B97"/>
    <mergeCell ref="A151:B151"/>
    <mergeCell ref="A1:G1"/>
    <mergeCell ref="D15:D16"/>
    <mergeCell ref="E15:E16"/>
    <mergeCell ref="A20:G20"/>
    <mergeCell ref="D35:D36"/>
    <mergeCell ref="A78:G78"/>
    <mergeCell ref="D73:D74"/>
    <mergeCell ref="E73:E74"/>
    <mergeCell ref="D53:D54"/>
    <mergeCell ref="E53:E54"/>
    <mergeCell ref="A58:G58"/>
    <mergeCell ref="A40:G40"/>
    <mergeCell ref="E35:E36"/>
    <mergeCell ref="A109:D109"/>
    <mergeCell ref="A119:B119"/>
    <mergeCell ref="A125:D125"/>
    <mergeCell ref="A135:B135"/>
    <mergeCell ref="A141:D141"/>
    <mergeCell ref="A194:A195"/>
    <mergeCell ref="B194:B195"/>
    <mergeCell ref="A211:A212"/>
    <mergeCell ref="B211:B212"/>
    <mergeCell ref="A216:E216"/>
    <mergeCell ref="A199:I199"/>
    <mergeCell ref="A230:E230"/>
    <mergeCell ref="A243:E243"/>
    <mergeCell ref="A257:D257"/>
    <mergeCell ref="A268:D268"/>
    <mergeCell ref="A279:D279"/>
  </mergeCells>
  <pageMargins left="0.51181102362204722" right="0.51181102362204722" top="0.78740157480314965" bottom="0.78740157480314965" header="0.31496062992125984" footer="0.31496062992125984"/>
  <pageSetup paperSize="9" scale="50" orientation="portrait" horizontalDpi="0" verticalDpi="0" r:id="rId1"/>
  <headerFooter>
    <oddHeader>&amp;F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FF00"/>
  </sheetPr>
  <dimension ref="A1:V231"/>
  <sheetViews>
    <sheetView tabSelected="1" topLeftCell="A157" zoomScale="85" zoomScaleNormal="85" zoomScaleSheetLayoutView="85" workbookViewId="0">
      <selection activeCell="L175" sqref="L175"/>
    </sheetView>
  </sheetViews>
  <sheetFormatPr defaultRowHeight="15"/>
  <cols>
    <col min="1" max="1" width="20.7109375" style="5" customWidth="1"/>
    <col min="2" max="3" width="10.7109375" style="5" customWidth="1"/>
    <col min="4" max="4" width="9.7109375" style="5" bestFit="1" customWidth="1"/>
    <col min="5" max="5" width="9.140625" style="5" bestFit="1" customWidth="1"/>
    <col min="6" max="13" width="7.7109375" style="5" customWidth="1"/>
    <col min="14" max="14" width="20.7109375" style="5" customWidth="1"/>
    <col min="15" max="16" width="9.140625" style="5" customWidth="1"/>
    <col min="17" max="17" width="15.7109375" style="5" customWidth="1"/>
    <col min="18" max="20" width="9.140625" style="5"/>
    <col min="21" max="21" width="9.140625" style="5" customWidth="1"/>
    <col min="22" max="16384" width="9.140625" style="5"/>
  </cols>
  <sheetData>
    <row r="1" spans="1:22">
      <c r="A1" s="63" t="s">
        <v>40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22" s="3" customFormat="1">
      <c r="A2" s="11" t="s">
        <v>13</v>
      </c>
      <c r="D2" s="63" t="s">
        <v>4</v>
      </c>
      <c r="E2" s="63"/>
      <c r="F2" s="63"/>
      <c r="G2" s="63"/>
      <c r="H2" s="63"/>
      <c r="I2" s="63"/>
      <c r="J2" s="63"/>
      <c r="K2" s="63"/>
    </row>
    <row r="3" spans="1:22" s="3" customFormat="1">
      <c r="A3" s="23">
        <v>3</v>
      </c>
      <c r="B3" s="43"/>
      <c r="C3" s="43"/>
      <c r="D3" s="72" t="s">
        <v>7</v>
      </c>
      <c r="E3" s="73"/>
      <c r="F3" s="72" t="s">
        <v>10</v>
      </c>
      <c r="G3" s="73"/>
      <c r="H3" s="72" t="s">
        <v>11</v>
      </c>
      <c r="I3" s="73"/>
      <c r="J3" s="72" t="s">
        <v>12</v>
      </c>
      <c r="K3" s="73"/>
      <c r="L3" s="43"/>
      <c r="M3" s="43"/>
    </row>
    <row r="4" spans="1:22" ht="30" customHeight="1">
      <c r="A4" s="1"/>
      <c r="B4" s="13" t="s">
        <v>15</v>
      </c>
      <c r="C4" s="10" t="s">
        <v>3</v>
      </c>
      <c r="D4" s="2" t="s">
        <v>8</v>
      </c>
      <c r="E4" s="2" t="s">
        <v>9</v>
      </c>
      <c r="F4" s="2" t="s">
        <v>8</v>
      </c>
      <c r="G4" s="2" t="s">
        <v>9</v>
      </c>
      <c r="H4" s="2" t="s">
        <v>8</v>
      </c>
      <c r="I4" s="2" t="s">
        <v>9</v>
      </c>
      <c r="J4" s="2" t="s">
        <v>8</v>
      </c>
      <c r="K4" s="2" t="s">
        <v>9</v>
      </c>
      <c r="U4" s="1"/>
      <c r="V4" s="1"/>
    </row>
    <row r="5" spans="1:22">
      <c r="A5" s="39" t="s">
        <v>16</v>
      </c>
      <c r="B5" s="6">
        <v>6.3</v>
      </c>
      <c r="C5" s="4">
        <f>(B5*$A$3)-((D5*E5)+(F5*G5)+(H5*I5)+(J5*K5))</f>
        <v>17.899999999999999</v>
      </c>
      <c r="D5" s="28">
        <v>1</v>
      </c>
      <c r="E5" s="29">
        <v>0.5</v>
      </c>
      <c r="F5" s="28">
        <v>1</v>
      </c>
      <c r="G5" s="29">
        <v>0.5</v>
      </c>
      <c r="H5" s="30"/>
      <c r="I5" s="31"/>
      <c r="J5" s="30"/>
      <c r="K5" s="31"/>
      <c r="U5" s="1"/>
      <c r="V5" s="1"/>
    </row>
    <row r="6" spans="1:22" ht="15.75" thickBot="1">
      <c r="A6" s="18" t="s">
        <v>17</v>
      </c>
      <c r="B6" s="14">
        <v>6.3</v>
      </c>
      <c r="C6" s="15">
        <f t="shared" ref="C6:C11" si="0">(B6*$A$3)-((D6*E6)+(F6*G6)+(H6*I6)+(J6*K6))</f>
        <v>18.399999999999999</v>
      </c>
      <c r="D6" s="34">
        <v>1</v>
      </c>
      <c r="E6" s="35">
        <v>0.5</v>
      </c>
      <c r="F6" s="32"/>
      <c r="G6" s="33"/>
      <c r="H6" s="32"/>
      <c r="I6" s="33"/>
      <c r="J6" s="32"/>
      <c r="K6" s="33"/>
      <c r="U6" s="1"/>
      <c r="V6" s="1"/>
    </row>
    <row r="7" spans="1:22">
      <c r="A7" s="19" t="s">
        <v>18</v>
      </c>
      <c r="B7" s="16">
        <v>3.2</v>
      </c>
      <c r="C7" s="17">
        <f t="shared" si="0"/>
        <v>9.6000000000000014</v>
      </c>
      <c r="D7" s="36"/>
      <c r="E7" s="37"/>
      <c r="F7" s="36"/>
      <c r="G7" s="37"/>
      <c r="H7" s="36"/>
      <c r="I7" s="37"/>
      <c r="J7" s="36"/>
      <c r="K7" s="37"/>
      <c r="U7" s="1"/>
      <c r="V7" s="1"/>
    </row>
    <row r="8" spans="1:22">
      <c r="A8" s="39" t="s">
        <v>19</v>
      </c>
      <c r="B8" s="6">
        <v>2</v>
      </c>
      <c r="C8" s="4">
        <f t="shared" si="0"/>
        <v>6</v>
      </c>
      <c r="D8" s="30"/>
      <c r="E8" s="31"/>
      <c r="F8" s="30"/>
      <c r="G8" s="31"/>
      <c r="H8" s="30"/>
      <c r="I8" s="31"/>
      <c r="J8" s="30"/>
      <c r="K8" s="31"/>
      <c r="U8" s="3"/>
      <c r="V8" s="3"/>
    </row>
    <row r="9" spans="1:22">
      <c r="A9" s="39" t="s">
        <v>20</v>
      </c>
      <c r="B9" s="6">
        <v>2</v>
      </c>
      <c r="C9" s="4">
        <f t="shared" si="0"/>
        <v>6</v>
      </c>
      <c r="D9" s="30"/>
      <c r="E9" s="31"/>
      <c r="F9" s="30"/>
      <c r="G9" s="31"/>
      <c r="H9" s="30"/>
      <c r="I9" s="31"/>
      <c r="J9" s="30"/>
      <c r="K9" s="31"/>
      <c r="O9" s="24"/>
      <c r="P9" s="24"/>
    </row>
    <row r="10" spans="1:22">
      <c r="A10" s="39" t="s">
        <v>21</v>
      </c>
      <c r="B10" s="6">
        <v>2</v>
      </c>
      <c r="C10" s="4">
        <f t="shared" si="0"/>
        <v>6</v>
      </c>
      <c r="D10" s="30"/>
      <c r="E10" s="31"/>
      <c r="F10" s="30"/>
      <c r="G10" s="31"/>
      <c r="H10" s="30"/>
      <c r="I10" s="31"/>
      <c r="J10" s="30"/>
      <c r="K10" s="31"/>
    </row>
    <row r="11" spans="1:22">
      <c r="A11" s="39" t="s">
        <v>22</v>
      </c>
      <c r="B11" s="6">
        <v>3.2</v>
      </c>
      <c r="C11" s="4">
        <f t="shared" si="0"/>
        <v>7.0800000000000018</v>
      </c>
      <c r="D11" s="30"/>
      <c r="E11" s="31"/>
      <c r="F11" s="30"/>
      <c r="G11" s="31"/>
      <c r="H11" s="30"/>
      <c r="I11" s="31"/>
      <c r="J11" s="28">
        <v>1.2</v>
      </c>
      <c r="K11" s="29">
        <v>2.1</v>
      </c>
    </row>
    <row r="12" spans="1:22" ht="5.0999999999999996" customHeight="1"/>
    <row r="13" spans="1:22">
      <c r="A13" s="7" t="s">
        <v>23</v>
      </c>
      <c r="B13" s="70">
        <f>SUM(C5:C11)</f>
        <v>70.98</v>
      </c>
      <c r="C13" s="71"/>
    </row>
    <row r="17" spans="1:11">
      <c r="A17" s="63" t="s">
        <v>41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</row>
    <row r="18" spans="1:11">
      <c r="A18" s="11" t="s">
        <v>13</v>
      </c>
      <c r="B18" s="3"/>
      <c r="C18" s="3"/>
      <c r="D18" s="63" t="s">
        <v>4</v>
      </c>
      <c r="E18" s="63"/>
      <c r="F18" s="63"/>
      <c r="G18" s="63"/>
      <c r="H18" s="63"/>
      <c r="I18" s="63"/>
      <c r="J18" s="63"/>
      <c r="K18" s="63"/>
    </row>
    <row r="19" spans="1:11">
      <c r="A19" s="23">
        <v>3</v>
      </c>
      <c r="B19" s="3"/>
      <c r="C19" s="3"/>
      <c r="D19" s="68" t="s">
        <v>7</v>
      </c>
      <c r="E19" s="69"/>
      <c r="F19" s="68" t="s">
        <v>10</v>
      </c>
      <c r="G19" s="69"/>
      <c r="H19" s="68" t="s">
        <v>11</v>
      </c>
      <c r="I19" s="69"/>
      <c r="J19" s="68" t="s">
        <v>12</v>
      </c>
      <c r="K19" s="69"/>
    </row>
    <row r="20" spans="1:11" ht="30" customHeight="1">
      <c r="A20" s="1"/>
      <c r="B20" s="13" t="s">
        <v>15</v>
      </c>
      <c r="C20" s="10" t="s">
        <v>3</v>
      </c>
      <c r="D20" s="2" t="s">
        <v>8</v>
      </c>
      <c r="E20" s="2" t="s">
        <v>9</v>
      </c>
      <c r="F20" s="2" t="s">
        <v>8</v>
      </c>
      <c r="G20" s="2" t="s">
        <v>9</v>
      </c>
      <c r="H20" s="2" t="s">
        <v>8</v>
      </c>
      <c r="I20" s="2" t="s">
        <v>9</v>
      </c>
      <c r="J20" s="2" t="s">
        <v>8</v>
      </c>
      <c r="K20" s="2" t="s">
        <v>9</v>
      </c>
    </row>
    <row r="21" spans="1:11">
      <c r="A21" s="40" t="s">
        <v>16</v>
      </c>
      <c r="B21" s="6">
        <v>6.3</v>
      </c>
      <c r="C21" s="4">
        <f>(B21*$A$19)-((D21*E21)+(F21*G21)+(H21*I21)+(J21*K21))</f>
        <v>17.899999999999999</v>
      </c>
      <c r="D21" s="28">
        <v>1</v>
      </c>
      <c r="E21" s="29">
        <v>0.5</v>
      </c>
      <c r="F21" s="28">
        <v>1</v>
      </c>
      <c r="G21" s="29">
        <v>0.5</v>
      </c>
      <c r="H21" s="30"/>
      <c r="I21" s="31"/>
      <c r="J21" s="30"/>
      <c r="K21" s="31"/>
    </row>
    <row r="22" spans="1:11" ht="15.75" thickBot="1">
      <c r="A22" s="18" t="s">
        <v>17</v>
      </c>
      <c r="B22" s="14">
        <v>6.3</v>
      </c>
      <c r="C22" s="15">
        <f t="shared" ref="C22:C27" si="1">(B22*$A$19)-((D22*E22)+(F22*G22)+(H22*I22)+(J22*K22))</f>
        <v>18.399999999999999</v>
      </c>
      <c r="D22" s="34">
        <v>1</v>
      </c>
      <c r="E22" s="35">
        <v>0.5</v>
      </c>
      <c r="F22" s="32"/>
      <c r="G22" s="33"/>
      <c r="H22" s="32"/>
      <c r="I22" s="33"/>
      <c r="J22" s="32"/>
      <c r="K22" s="33"/>
    </row>
    <row r="23" spans="1:11">
      <c r="A23" s="19" t="s">
        <v>18</v>
      </c>
      <c r="B23" s="16">
        <v>3.2</v>
      </c>
      <c r="C23" s="17">
        <f t="shared" si="1"/>
        <v>9.6000000000000014</v>
      </c>
      <c r="D23" s="36"/>
      <c r="E23" s="37"/>
      <c r="F23" s="36"/>
      <c r="G23" s="37"/>
      <c r="H23" s="36"/>
      <c r="I23" s="37"/>
      <c r="J23" s="36"/>
      <c r="K23" s="37"/>
    </row>
    <row r="24" spans="1:11">
      <c r="A24" s="40" t="s">
        <v>19</v>
      </c>
      <c r="B24" s="6">
        <v>2</v>
      </c>
      <c r="C24" s="4">
        <f t="shared" si="1"/>
        <v>6</v>
      </c>
      <c r="D24" s="30"/>
      <c r="E24" s="31"/>
      <c r="F24" s="30"/>
      <c r="G24" s="31"/>
      <c r="H24" s="30"/>
      <c r="I24" s="31"/>
      <c r="J24" s="30"/>
      <c r="K24" s="31"/>
    </row>
    <row r="25" spans="1:11">
      <c r="A25" s="40" t="s">
        <v>20</v>
      </c>
      <c r="B25" s="6">
        <v>2</v>
      </c>
      <c r="C25" s="4">
        <f t="shared" si="1"/>
        <v>6</v>
      </c>
      <c r="D25" s="30"/>
      <c r="E25" s="31"/>
      <c r="F25" s="30"/>
      <c r="G25" s="31"/>
      <c r="H25" s="30"/>
      <c r="I25" s="31"/>
      <c r="J25" s="30"/>
      <c r="K25" s="31"/>
    </row>
    <row r="26" spans="1:11">
      <c r="A26" s="40" t="s">
        <v>21</v>
      </c>
      <c r="B26" s="6">
        <v>2</v>
      </c>
      <c r="C26" s="4">
        <f t="shared" si="1"/>
        <v>6</v>
      </c>
      <c r="D26" s="30"/>
      <c r="E26" s="31"/>
      <c r="F26" s="30"/>
      <c r="G26" s="31"/>
      <c r="H26" s="30"/>
      <c r="I26" s="31"/>
      <c r="J26" s="30"/>
      <c r="K26" s="31"/>
    </row>
    <row r="27" spans="1:11">
      <c r="A27" s="40" t="s">
        <v>22</v>
      </c>
      <c r="B27" s="6">
        <v>3.2</v>
      </c>
      <c r="C27" s="4">
        <f t="shared" si="1"/>
        <v>7.0800000000000018</v>
      </c>
      <c r="D27" s="30"/>
      <c r="E27" s="31"/>
      <c r="F27" s="30"/>
      <c r="G27" s="31"/>
      <c r="H27" s="30"/>
      <c r="I27" s="31"/>
      <c r="J27" s="28">
        <v>1.2</v>
      </c>
      <c r="K27" s="29">
        <v>2.1</v>
      </c>
    </row>
    <row r="28" spans="1:11" ht="5.0999999999999996" customHeight="1"/>
    <row r="29" spans="1:11">
      <c r="A29" s="40" t="s">
        <v>25</v>
      </c>
      <c r="B29" s="74">
        <f>SUM(B21:B27)</f>
        <v>25</v>
      </c>
      <c r="C29" s="75"/>
    </row>
    <row r="31" spans="1:11" ht="30" customHeight="1"/>
    <row r="33" spans="1:11">
      <c r="A33" s="63" t="s">
        <v>60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</row>
    <row r="34" spans="1:11">
      <c r="B34" s="3"/>
      <c r="C34" s="3"/>
      <c r="D34" s="3"/>
      <c r="E34" s="3"/>
      <c r="F34" s="63" t="s">
        <v>7</v>
      </c>
      <c r="G34" s="63"/>
      <c r="H34" s="63" t="s">
        <v>10</v>
      </c>
      <c r="I34" s="63"/>
      <c r="J34" s="63" t="s">
        <v>11</v>
      </c>
      <c r="K34" s="63"/>
    </row>
    <row r="35" spans="1:11" ht="42.75" customHeight="1">
      <c r="A35" s="1"/>
      <c r="B35" s="20" t="s">
        <v>26</v>
      </c>
      <c r="C35" s="20" t="s">
        <v>28</v>
      </c>
      <c r="D35" s="20" t="s">
        <v>29</v>
      </c>
      <c r="E35" s="20" t="s">
        <v>27</v>
      </c>
      <c r="F35" s="21" t="s">
        <v>8</v>
      </c>
      <c r="G35" s="21" t="s">
        <v>9</v>
      </c>
      <c r="H35" s="21" t="s">
        <v>8</v>
      </c>
      <c r="I35" s="21" t="s">
        <v>9</v>
      </c>
      <c r="J35" s="21" t="s">
        <v>8</v>
      </c>
      <c r="K35" s="21" t="s">
        <v>9</v>
      </c>
    </row>
    <row r="36" spans="1:11">
      <c r="A36" s="40" t="s">
        <v>16</v>
      </c>
      <c r="B36" s="6">
        <v>0.4</v>
      </c>
      <c r="C36" s="6">
        <f>F36+H36+J36</f>
        <v>2</v>
      </c>
      <c r="D36" s="22">
        <v>2</v>
      </c>
      <c r="E36" s="12">
        <f t="shared" ref="E36:E37" si="2">C36+(B36*D36)</f>
        <v>2.8</v>
      </c>
      <c r="F36" s="28">
        <v>1</v>
      </c>
      <c r="G36" s="29">
        <v>0.5</v>
      </c>
      <c r="H36" s="28">
        <v>1</v>
      </c>
      <c r="I36" s="29">
        <v>0.5</v>
      </c>
      <c r="J36" s="30"/>
      <c r="K36" s="31"/>
    </row>
    <row r="37" spans="1:11">
      <c r="A37" s="40" t="s">
        <v>17</v>
      </c>
      <c r="B37" s="6">
        <v>0.4</v>
      </c>
      <c r="C37" s="6">
        <f>F37+H37+J37</f>
        <v>1</v>
      </c>
      <c r="D37" s="22">
        <v>1</v>
      </c>
      <c r="E37" s="6">
        <f t="shared" si="2"/>
        <v>1.4</v>
      </c>
      <c r="F37" s="28">
        <v>1</v>
      </c>
      <c r="G37" s="29">
        <v>0.5</v>
      </c>
      <c r="H37" s="30"/>
      <c r="I37" s="31"/>
      <c r="J37" s="30"/>
      <c r="K37" s="31"/>
    </row>
    <row r="38" spans="1:11" ht="5.0999999999999996" customHeight="1"/>
    <row r="39" spans="1:11">
      <c r="A39" s="40" t="s">
        <v>34</v>
      </c>
      <c r="B39" s="74">
        <f>SUM(E36:E37)</f>
        <v>4.1999999999999993</v>
      </c>
      <c r="C39" s="75"/>
    </row>
    <row r="40" spans="1:11">
      <c r="A40" s="40" t="s">
        <v>35</v>
      </c>
      <c r="B40" s="76">
        <f>B39*(0.12*0.19)</f>
        <v>9.5759999999999984E-2</v>
      </c>
      <c r="C40" s="77"/>
    </row>
    <row r="41" spans="1:11">
      <c r="A41" s="25" t="s">
        <v>33</v>
      </c>
      <c r="B41" s="24"/>
      <c r="C41" s="24"/>
    </row>
    <row r="45" spans="1:11">
      <c r="A45" s="63" t="s">
        <v>61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</row>
    <row r="46" spans="1:11">
      <c r="B46" s="3"/>
      <c r="C46" s="3"/>
      <c r="D46" s="3"/>
      <c r="E46" s="3"/>
      <c r="F46" s="63" t="s">
        <v>7</v>
      </c>
      <c r="G46" s="63"/>
      <c r="H46" s="63" t="s">
        <v>10</v>
      </c>
      <c r="I46" s="63"/>
      <c r="J46" s="63" t="s">
        <v>11</v>
      </c>
      <c r="K46" s="63"/>
    </row>
    <row r="47" spans="1:11" ht="42.75">
      <c r="A47" s="1"/>
      <c r="B47" s="20" t="s">
        <v>26</v>
      </c>
      <c r="C47" s="20" t="s">
        <v>28</v>
      </c>
      <c r="D47" s="20" t="s">
        <v>29</v>
      </c>
      <c r="E47" s="20" t="s">
        <v>27</v>
      </c>
      <c r="F47" s="21" t="s">
        <v>8</v>
      </c>
      <c r="G47" s="21" t="s">
        <v>9</v>
      </c>
      <c r="H47" s="21" t="s">
        <v>8</v>
      </c>
      <c r="I47" s="21" t="s">
        <v>9</v>
      </c>
      <c r="J47" s="21" t="s">
        <v>8</v>
      </c>
      <c r="K47" s="21" t="s">
        <v>9</v>
      </c>
    </row>
    <row r="48" spans="1:11">
      <c r="A48" s="40" t="s">
        <v>16</v>
      </c>
      <c r="B48" s="6">
        <v>0.4</v>
      </c>
      <c r="C48" s="6">
        <f>F48+H48+J48</f>
        <v>2</v>
      </c>
      <c r="D48" s="22">
        <v>2</v>
      </c>
      <c r="E48" s="12">
        <f t="shared" ref="E48:E49" si="3">C48+(B48*D48)</f>
        <v>2.8</v>
      </c>
      <c r="F48" s="28">
        <v>1</v>
      </c>
      <c r="G48" s="29">
        <v>0.5</v>
      </c>
      <c r="H48" s="28">
        <v>1</v>
      </c>
      <c r="I48" s="29">
        <v>0.5</v>
      </c>
      <c r="J48" s="30"/>
      <c r="K48" s="31"/>
    </row>
    <row r="49" spans="1:11">
      <c r="A49" s="40" t="s">
        <v>17</v>
      </c>
      <c r="B49" s="6">
        <v>0.4</v>
      </c>
      <c r="C49" s="6">
        <f>F49+H49+J49</f>
        <v>1</v>
      </c>
      <c r="D49" s="22">
        <v>1</v>
      </c>
      <c r="E49" s="6">
        <f t="shared" si="3"/>
        <v>1.4</v>
      </c>
      <c r="F49" s="28">
        <v>1</v>
      </c>
      <c r="G49" s="29">
        <v>0.5</v>
      </c>
      <c r="H49" s="30"/>
      <c r="I49" s="31"/>
      <c r="J49" s="30"/>
      <c r="K49" s="31"/>
    </row>
    <row r="50" spans="1:11" ht="5.0999999999999996" customHeight="1"/>
    <row r="51" spans="1:11">
      <c r="A51" s="40" t="s">
        <v>34</v>
      </c>
      <c r="B51" s="74">
        <f>SUM(E48:E49)</f>
        <v>4.1999999999999993</v>
      </c>
      <c r="C51" s="75"/>
    </row>
    <row r="52" spans="1:11">
      <c r="A52" s="40" t="s">
        <v>35</v>
      </c>
      <c r="B52" s="76">
        <f>B51*(0.12*0.19)</f>
        <v>9.5759999999999984E-2</v>
      </c>
      <c r="C52" s="77"/>
    </row>
    <row r="53" spans="1:11">
      <c r="A53" s="25" t="s">
        <v>33</v>
      </c>
      <c r="B53" s="24"/>
      <c r="C53" s="24"/>
    </row>
    <row r="57" spans="1:11">
      <c r="A57" s="63" t="s">
        <v>42</v>
      </c>
      <c r="B57" s="63"/>
      <c r="C57" s="63"/>
      <c r="D57" s="63"/>
      <c r="E57" s="63"/>
      <c r="F57" s="63"/>
      <c r="G57" s="63"/>
    </row>
    <row r="58" spans="1:11">
      <c r="A58" s="1"/>
      <c r="B58" s="3"/>
      <c r="C58" s="3"/>
      <c r="D58" s="3"/>
      <c r="E58" s="3"/>
      <c r="F58" s="63" t="s">
        <v>12</v>
      </c>
      <c r="G58" s="63"/>
    </row>
    <row r="59" spans="1:11" ht="30">
      <c r="A59" s="43"/>
      <c r="B59" s="20" t="s">
        <v>26</v>
      </c>
      <c r="C59" s="20" t="s">
        <v>28</v>
      </c>
      <c r="D59" s="20" t="s">
        <v>30</v>
      </c>
      <c r="E59" s="20" t="s">
        <v>31</v>
      </c>
      <c r="F59" s="21" t="s">
        <v>8</v>
      </c>
      <c r="G59" s="21" t="s">
        <v>9</v>
      </c>
    </row>
    <row r="60" spans="1:11">
      <c r="A60" s="44" t="s">
        <v>22</v>
      </c>
      <c r="B60" s="6">
        <v>0.4</v>
      </c>
      <c r="C60" s="6">
        <f>F60</f>
        <v>1.2</v>
      </c>
      <c r="D60" s="22">
        <v>1</v>
      </c>
      <c r="E60" s="12">
        <f t="shared" ref="E60" si="4">C60+(B60*D60)</f>
        <v>1.6</v>
      </c>
      <c r="F60" s="28">
        <v>1.2</v>
      </c>
      <c r="G60" s="29">
        <v>2.1</v>
      </c>
    </row>
    <row r="61" spans="1:11" ht="5.0999999999999996" customHeight="1"/>
    <row r="62" spans="1:11">
      <c r="A62" s="40" t="s">
        <v>25</v>
      </c>
      <c r="B62" s="74">
        <f>SUM(E60:E60)</f>
        <v>1.6</v>
      </c>
      <c r="C62" s="75"/>
    </row>
    <row r="63" spans="1:11">
      <c r="A63" s="40" t="s">
        <v>32</v>
      </c>
      <c r="B63" s="76">
        <f>B62*(0.12*0.19)</f>
        <v>3.6480000000000005E-2</v>
      </c>
      <c r="C63" s="77"/>
    </row>
    <row r="64" spans="1:11">
      <c r="A64" s="25" t="s">
        <v>33</v>
      </c>
    </row>
    <row r="68" spans="1:13">
      <c r="A68" s="63" t="s">
        <v>43</v>
      </c>
      <c r="B68" s="63"/>
      <c r="C68" s="63"/>
      <c r="D68" s="63"/>
      <c r="E68" s="63"/>
    </row>
    <row r="69" spans="1:13">
      <c r="D69" s="78" t="s">
        <v>24</v>
      </c>
      <c r="E69" s="78"/>
    </row>
    <row r="70" spans="1:13">
      <c r="A70" s="79" t="s">
        <v>54</v>
      </c>
      <c r="B70" s="80"/>
      <c r="C70" s="81"/>
      <c r="D70" s="82">
        <f>7.5*4.7</f>
        <v>35.25</v>
      </c>
      <c r="E70" s="82"/>
    </row>
    <row r="71" spans="1:13">
      <c r="A71" s="63" t="s">
        <v>55</v>
      </c>
      <c r="B71" s="63"/>
      <c r="C71" s="63"/>
      <c r="D71" s="82">
        <f>7.5*4.7</f>
        <v>35.25</v>
      </c>
      <c r="E71" s="82"/>
    </row>
    <row r="75" spans="1:13">
      <c r="A75" s="63" t="s">
        <v>44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</row>
    <row r="76" spans="1:13">
      <c r="A76" s="11" t="s">
        <v>13</v>
      </c>
      <c r="F76" s="63" t="s">
        <v>4</v>
      </c>
      <c r="G76" s="63"/>
      <c r="H76" s="63"/>
      <c r="I76" s="63"/>
      <c r="J76" s="63"/>
      <c r="K76" s="63"/>
      <c r="L76" s="63"/>
      <c r="M76" s="63"/>
    </row>
    <row r="77" spans="1:13">
      <c r="A77" s="23">
        <v>3</v>
      </c>
      <c r="B77" s="3"/>
      <c r="C77" s="3"/>
      <c r="D77" s="3"/>
      <c r="E77" s="3"/>
      <c r="F77" s="68" t="s">
        <v>7</v>
      </c>
      <c r="G77" s="69"/>
      <c r="H77" s="68" t="s">
        <v>10</v>
      </c>
      <c r="I77" s="69"/>
      <c r="J77" s="68" t="s">
        <v>11</v>
      </c>
      <c r="K77" s="69"/>
      <c r="L77" s="68" t="s">
        <v>12</v>
      </c>
      <c r="M77" s="69"/>
    </row>
    <row r="78" spans="1:13" ht="30" customHeight="1">
      <c r="B78" s="9" t="s">
        <v>62</v>
      </c>
      <c r="C78" s="9" t="s">
        <v>63</v>
      </c>
      <c r="D78" s="9" t="s">
        <v>2</v>
      </c>
      <c r="E78" s="9" t="s">
        <v>3</v>
      </c>
      <c r="F78" s="2" t="s">
        <v>8</v>
      </c>
      <c r="G78" s="2" t="s">
        <v>9</v>
      </c>
      <c r="H78" s="2" t="s">
        <v>8</v>
      </c>
      <c r="I78" s="2" t="s">
        <v>9</v>
      </c>
      <c r="J78" s="2" t="s">
        <v>8</v>
      </c>
      <c r="K78" s="2" t="s">
        <v>9</v>
      </c>
      <c r="L78" s="2" t="s">
        <v>8</v>
      </c>
      <c r="M78" s="2" t="s">
        <v>9</v>
      </c>
    </row>
    <row r="79" spans="1:13">
      <c r="A79" s="40" t="s">
        <v>53</v>
      </c>
      <c r="B79" s="8"/>
      <c r="C79" s="8"/>
      <c r="D79" s="6">
        <f>6+3.2+1+2+0.15+2+1.65+2+0.15+2+1.4+2+0.15+2+1.5+3.2</f>
        <v>30.399999999999995</v>
      </c>
      <c r="E79" s="4">
        <f>(D79*$A$77)-((F79*G79)+(H79*I79)+(J79*K79)+(L79*M79))</f>
        <v>87.179999999999993</v>
      </c>
      <c r="F79" s="28">
        <v>1</v>
      </c>
      <c r="G79" s="29">
        <v>0.5</v>
      </c>
      <c r="H79" s="28">
        <v>1</v>
      </c>
      <c r="I79" s="29">
        <v>0.5</v>
      </c>
      <c r="J79" s="28">
        <v>1</v>
      </c>
      <c r="K79" s="29">
        <v>0.5</v>
      </c>
      <c r="L79" s="28">
        <v>1.2</v>
      </c>
      <c r="M79" s="29">
        <v>2.1</v>
      </c>
    </row>
    <row r="80" spans="1:13">
      <c r="A80" s="40" t="s">
        <v>14</v>
      </c>
      <c r="B80" s="8"/>
      <c r="C80" s="8"/>
      <c r="D80" s="6">
        <f>6.3+3.5+6.3+3.5</f>
        <v>19.600000000000001</v>
      </c>
      <c r="E80" s="4">
        <f>(D80*($A$77+0.1))-((F80*G80)+(H80*I80)+(J80*K80)+(L80*M80))</f>
        <v>56.740000000000009</v>
      </c>
      <c r="F80" s="28">
        <v>1</v>
      </c>
      <c r="G80" s="29">
        <v>0.5</v>
      </c>
      <c r="H80" s="28">
        <v>1</v>
      </c>
      <c r="I80" s="29">
        <v>0.5</v>
      </c>
      <c r="J80" s="28">
        <v>1</v>
      </c>
      <c r="K80" s="29">
        <v>0.5</v>
      </c>
      <c r="L80" s="28">
        <v>1.2</v>
      </c>
      <c r="M80" s="29">
        <v>2.1</v>
      </c>
    </row>
    <row r="81" spans="1:13" ht="5.0999999999999996" customHeight="1"/>
    <row r="82" spans="1:13">
      <c r="A82" s="40" t="s">
        <v>23</v>
      </c>
      <c r="B82" s="70">
        <f>SUM(E79:E80)</f>
        <v>143.92000000000002</v>
      </c>
      <c r="C82" s="71"/>
    </row>
    <row r="86" spans="1:13">
      <c r="A86" s="79" t="s">
        <v>64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1"/>
    </row>
    <row r="87" spans="1:13">
      <c r="A87" s="11" t="s">
        <v>13</v>
      </c>
      <c r="B87" s="3"/>
      <c r="C87" s="3"/>
      <c r="D87" s="3"/>
      <c r="E87" s="3"/>
      <c r="F87" s="79" t="s">
        <v>4</v>
      </c>
      <c r="G87" s="80"/>
      <c r="H87" s="80"/>
      <c r="I87" s="80"/>
      <c r="J87" s="80"/>
      <c r="K87" s="80"/>
      <c r="L87" s="80"/>
      <c r="M87" s="81"/>
    </row>
    <row r="88" spans="1:13">
      <c r="A88" s="23">
        <v>3</v>
      </c>
      <c r="B88" s="3"/>
      <c r="C88" s="3"/>
      <c r="D88" s="3"/>
      <c r="E88" s="3"/>
      <c r="F88" s="68" t="s">
        <v>7</v>
      </c>
      <c r="G88" s="69"/>
      <c r="H88" s="68" t="s">
        <v>10</v>
      </c>
      <c r="I88" s="69"/>
      <c r="J88" s="68" t="s">
        <v>11</v>
      </c>
      <c r="K88" s="69"/>
      <c r="L88" s="68" t="s">
        <v>12</v>
      </c>
      <c r="M88" s="69"/>
    </row>
    <row r="89" spans="1:13" ht="30" customHeight="1">
      <c r="B89" s="9" t="s">
        <v>62</v>
      </c>
      <c r="C89" s="9" t="s">
        <v>63</v>
      </c>
      <c r="D89" s="9" t="s">
        <v>2</v>
      </c>
      <c r="E89" s="9" t="s">
        <v>3</v>
      </c>
      <c r="F89" s="2" t="s">
        <v>8</v>
      </c>
      <c r="G89" s="2" t="s">
        <v>9</v>
      </c>
      <c r="H89" s="2" t="s">
        <v>8</v>
      </c>
      <c r="I89" s="2" t="s">
        <v>9</v>
      </c>
      <c r="J89" s="2" t="s">
        <v>8</v>
      </c>
      <c r="K89" s="2" t="s">
        <v>9</v>
      </c>
      <c r="L89" s="2" t="s">
        <v>8</v>
      </c>
      <c r="M89" s="2" t="s">
        <v>9</v>
      </c>
    </row>
    <row r="90" spans="1:13">
      <c r="A90" s="40" t="s">
        <v>53</v>
      </c>
      <c r="B90" s="8"/>
      <c r="C90" s="8"/>
      <c r="D90" s="6">
        <f>6+3.2+1+2+0.15+2+1.65+2+0.15+2+1.4+2+0.15+2+1.5+3.2</f>
        <v>30.399999999999995</v>
      </c>
      <c r="E90" s="4">
        <f>(D90*$A$88)-((F90*G90)+(H90*I90)+(J90*K90)+(L90*M90))</f>
        <v>87.179999999999993</v>
      </c>
      <c r="F90" s="28">
        <v>1</v>
      </c>
      <c r="G90" s="29">
        <v>0.5</v>
      </c>
      <c r="H90" s="28">
        <v>1</v>
      </c>
      <c r="I90" s="29">
        <v>0.5</v>
      </c>
      <c r="J90" s="28">
        <v>1</v>
      </c>
      <c r="K90" s="29">
        <v>0.5</v>
      </c>
      <c r="L90" s="28">
        <v>1.2</v>
      </c>
      <c r="M90" s="29">
        <v>2.1</v>
      </c>
    </row>
    <row r="91" spans="1:13">
      <c r="A91" s="40" t="s">
        <v>14</v>
      </c>
      <c r="B91" s="8"/>
      <c r="C91" s="8"/>
      <c r="D91" s="6">
        <f>6.3+3.5+6.3+3.5</f>
        <v>19.600000000000001</v>
      </c>
      <c r="E91" s="4">
        <f>(D91*($A$88+0.1))-((F91*G91)+(H91*I91)+(J91*K91)+(L91*M91))</f>
        <v>56.740000000000009</v>
      </c>
      <c r="F91" s="28">
        <v>1</v>
      </c>
      <c r="G91" s="29">
        <v>0.5</v>
      </c>
      <c r="H91" s="28">
        <v>1</v>
      </c>
      <c r="I91" s="29">
        <v>0.5</v>
      </c>
      <c r="J91" s="28">
        <v>1</v>
      </c>
      <c r="K91" s="29">
        <v>0.5</v>
      </c>
      <c r="L91" s="28">
        <v>1.2</v>
      </c>
      <c r="M91" s="29">
        <v>2.1</v>
      </c>
    </row>
    <row r="92" spans="1:13" ht="5.0999999999999996" customHeight="1"/>
    <row r="93" spans="1:13">
      <c r="A93" s="40" t="s">
        <v>23</v>
      </c>
      <c r="B93" s="70">
        <f>SUM(E90:E91)</f>
        <v>143.92000000000002</v>
      </c>
      <c r="C93" s="71"/>
    </row>
    <row r="95" spans="1:13">
      <c r="A95" s="63" t="s">
        <v>45</v>
      </c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</row>
    <row r="96" spans="1:13">
      <c r="A96" s="11" t="s">
        <v>13</v>
      </c>
      <c r="B96" s="3"/>
      <c r="C96" s="3"/>
      <c r="D96" s="3"/>
      <c r="E96" s="3"/>
      <c r="F96" s="63" t="s">
        <v>4</v>
      </c>
      <c r="G96" s="63"/>
      <c r="H96" s="63"/>
      <c r="I96" s="63"/>
      <c r="J96" s="63"/>
      <c r="K96" s="63"/>
      <c r="L96" s="63"/>
      <c r="M96" s="63"/>
    </row>
    <row r="97" spans="1:13">
      <c r="A97" s="23">
        <v>3.1</v>
      </c>
      <c r="B97" s="3"/>
      <c r="C97" s="3"/>
      <c r="D97" s="3"/>
      <c r="E97" s="3"/>
      <c r="F97" s="68" t="s">
        <v>7</v>
      </c>
      <c r="G97" s="69"/>
      <c r="H97" s="68" t="s">
        <v>10</v>
      </c>
      <c r="I97" s="69"/>
      <c r="J97" s="68" t="s">
        <v>11</v>
      </c>
      <c r="K97" s="69"/>
      <c r="L97" s="68" t="s">
        <v>12</v>
      </c>
      <c r="M97" s="69"/>
    </row>
    <row r="98" spans="1:13" ht="30" customHeight="1">
      <c r="B98" s="9" t="s">
        <v>5</v>
      </c>
      <c r="C98" s="9" t="s">
        <v>6</v>
      </c>
      <c r="D98" s="9" t="s">
        <v>2</v>
      </c>
      <c r="E98" s="9" t="s">
        <v>3</v>
      </c>
      <c r="F98" s="2" t="s">
        <v>8</v>
      </c>
      <c r="G98" s="2" t="s">
        <v>9</v>
      </c>
      <c r="H98" s="2" t="s">
        <v>8</v>
      </c>
      <c r="I98" s="2" t="s">
        <v>9</v>
      </c>
      <c r="J98" s="2" t="s">
        <v>8</v>
      </c>
      <c r="K98" s="2" t="s">
        <v>9</v>
      </c>
      <c r="L98" s="2" t="s">
        <v>8</v>
      </c>
      <c r="M98" s="2" t="s">
        <v>9</v>
      </c>
    </row>
    <row r="99" spans="1:13">
      <c r="A99" s="40" t="s">
        <v>14</v>
      </c>
      <c r="B99" s="8"/>
      <c r="C99" s="8"/>
      <c r="D99" s="6">
        <f>6.3+3.5+6.3+3.5</f>
        <v>19.600000000000001</v>
      </c>
      <c r="E99" s="4">
        <f>(D99*$A$97)-((F99*G99)+(H99*I99)+(J99*K99)+(L99*M99))</f>
        <v>56.740000000000009</v>
      </c>
      <c r="F99" s="28">
        <v>1</v>
      </c>
      <c r="G99" s="29">
        <v>0.5</v>
      </c>
      <c r="H99" s="28">
        <v>1</v>
      </c>
      <c r="I99" s="29">
        <v>0.5</v>
      </c>
      <c r="J99" s="28">
        <v>1</v>
      </c>
      <c r="K99" s="29">
        <v>0.5</v>
      </c>
      <c r="L99" s="28">
        <v>1.2</v>
      </c>
      <c r="M99" s="29">
        <v>2.1</v>
      </c>
    </row>
    <row r="100" spans="1:13" ht="5.0999999999999996" customHeight="1"/>
    <row r="101" spans="1:13">
      <c r="A101" s="40" t="s">
        <v>23</v>
      </c>
      <c r="B101" s="70">
        <f>SUM(E99:E99)</f>
        <v>56.740000000000009</v>
      </c>
      <c r="C101" s="71"/>
    </row>
    <row r="105" spans="1:13">
      <c r="A105" s="63" t="s">
        <v>46</v>
      </c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1:13">
      <c r="A106" s="11" t="s">
        <v>13</v>
      </c>
      <c r="B106" s="3"/>
      <c r="C106" s="3"/>
      <c r="D106" s="3"/>
      <c r="E106" s="3"/>
      <c r="F106" s="63" t="s">
        <v>4</v>
      </c>
      <c r="G106" s="63"/>
      <c r="H106" s="63"/>
      <c r="I106" s="63"/>
      <c r="J106" s="63"/>
      <c r="K106" s="63"/>
      <c r="L106" s="63"/>
      <c r="M106" s="63"/>
    </row>
    <row r="107" spans="1:13">
      <c r="A107" s="23">
        <v>3</v>
      </c>
      <c r="B107" s="3"/>
      <c r="C107" s="3"/>
      <c r="D107" s="3"/>
      <c r="E107" s="3"/>
      <c r="F107" s="68" t="s">
        <v>7</v>
      </c>
      <c r="G107" s="69"/>
      <c r="H107" s="68" t="s">
        <v>10</v>
      </c>
      <c r="I107" s="69"/>
      <c r="J107" s="68" t="s">
        <v>11</v>
      </c>
      <c r="K107" s="69"/>
      <c r="L107" s="68" t="s">
        <v>12</v>
      </c>
      <c r="M107" s="69"/>
    </row>
    <row r="108" spans="1:13" ht="30" customHeight="1">
      <c r="B108" s="9" t="s">
        <v>5</v>
      </c>
      <c r="C108" s="9" t="s">
        <v>6</v>
      </c>
      <c r="D108" s="9" t="s">
        <v>2</v>
      </c>
      <c r="E108" s="9" t="s">
        <v>3</v>
      </c>
      <c r="F108" s="2" t="s">
        <v>8</v>
      </c>
      <c r="G108" s="2" t="s">
        <v>9</v>
      </c>
      <c r="H108" s="2" t="s">
        <v>8</v>
      </c>
      <c r="I108" s="2" t="s">
        <v>9</v>
      </c>
      <c r="J108" s="2" t="s">
        <v>8</v>
      </c>
      <c r="K108" s="2" t="s">
        <v>9</v>
      </c>
      <c r="L108" s="2" t="s">
        <v>8</v>
      </c>
      <c r="M108" s="2" t="s">
        <v>9</v>
      </c>
    </row>
    <row r="109" spans="1:13">
      <c r="A109" s="40" t="s">
        <v>53</v>
      </c>
      <c r="B109" s="8"/>
      <c r="C109" s="8"/>
      <c r="D109" s="6">
        <f>6+3.2+1+2+0.15+2+1.65+2+0.15+2+1.4+2+0.15+2+1.5+3.2</f>
        <v>30.399999999999995</v>
      </c>
      <c r="E109" s="4">
        <f>(D109*$A$107)-((F109*G109)+(H109*I109)+(J109*K109)+(L109*M109))</f>
        <v>87.179999999999993</v>
      </c>
      <c r="F109" s="28">
        <v>1</v>
      </c>
      <c r="G109" s="29">
        <v>0.5</v>
      </c>
      <c r="H109" s="28">
        <v>1</v>
      </c>
      <c r="I109" s="29">
        <v>0.5</v>
      </c>
      <c r="J109" s="28">
        <v>1</v>
      </c>
      <c r="K109" s="29">
        <v>0.5</v>
      </c>
      <c r="L109" s="28">
        <v>1.2</v>
      </c>
      <c r="M109" s="29">
        <v>2.1</v>
      </c>
    </row>
    <row r="110" spans="1:13" ht="5.0999999999999996" customHeight="1"/>
    <row r="111" spans="1:13">
      <c r="A111" s="40" t="s">
        <v>23</v>
      </c>
      <c r="B111" s="70">
        <f>SUM(E109:E109)</f>
        <v>87.179999999999993</v>
      </c>
      <c r="C111" s="71"/>
    </row>
    <row r="115" spans="1:13">
      <c r="A115" s="63" t="s">
        <v>47</v>
      </c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</row>
    <row r="116" spans="1:13">
      <c r="A116" s="11" t="s">
        <v>13</v>
      </c>
      <c r="B116" s="3"/>
      <c r="C116" s="3"/>
      <c r="D116" s="3"/>
      <c r="E116" s="3"/>
      <c r="F116" s="63" t="s">
        <v>4</v>
      </c>
      <c r="G116" s="63"/>
      <c r="H116" s="63"/>
      <c r="I116" s="63"/>
      <c r="J116" s="63"/>
      <c r="K116" s="63"/>
      <c r="L116" s="63"/>
      <c r="M116" s="63"/>
    </row>
    <row r="117" spans="1:13">
      <c r="A117" s="23">
        <v>3</v>
      </c>
      <c r="B117" s="3"/>
      <c r="C117" s="3"/>
      <c r="D117" s="3"/>
      <c r="E117" s="3"/>
      <c r="F117" s="68" t="s">
        <v>7</v>
      </c>
      <c r="G117" s="69"/>
      <c r="H117" s="68" t="s">
        <v>10</v>
      </c>
      <c r="I117" s="69"/>
      <c r="J117" s="68" t="s">
        <v>11</v>
      </c>
      <c r="K117" s="69"/>
      <c r="L117" s="68" t="s">
        <v>12</v>
      </c>
      <c r="M117" s="69"/>
    </row>
    <row r="118" spans="1:13" ht="30" customHeight="1">
      <c r="B118" s="9" t="s">
        <v>5</v>
      </c>
      <c r="C118" s="9" t="s">
        <v>6</v>
      </c>
      <c r="D118" s="9" t="s">
        <v>2</v>
      </c>
      <c r="E118" s="9" t="s">
        <v>3</v>
      </c>
      <c r="F118" s="2" t="s">
        <v>8</v>
      </c>
      <c r="G118" s="2" t="s">
        <v>9</v>
      </c>
      <c r="H118" s="2" t="s">
        <v>8</v>
      </c>
      <c r="I118" s="2" t="s">
        <v>9</v>
      </c>
      <c r="J118" s="2" t="s">
        <v>8</v>
      </c>
      <c r="K118" s="2" t="s">
        <v>9</v>
      </c>
      <c r="L118" s="2" t="s">
        <v>8</v>
      </c>
      <c r="M118" s="2" t="s">
        <v>9</v>
      </c>
    </row>
    <row r="119" spans="1:13">
      <c r="A119" s="27" t="s">
        <v>53</v>
      </c>
      <c r="B119" s="8"/>
      <c r="C119" s="8"/>
      <c r="D119" s="6">
        <f>6+3.2+1+2+0.15+2+1.65+2+0.15+2+1.4+2+0.15+2+1.5+3.2</f>
        <v>30.399999999999995</v>
      </c>
      <c r="E119" s="4">
        <f>(D119*$A$117)-((F119*G119)+(H119*I119)+(J119*K119)+(L119*M119))</f>
        <v>87.179999999999993</v>
      </c>
      <c r="F119" s="28">
        <v>1</v>
      </c>
      <c r="G119" s="29">
        <v>0.5</v>
      </c>
      <c r="H119" s="28">
        <v>1</v>
      </c>
      <c r="I119" s="29">
        <v>0.5</v>
      </c>
      <c r="J119" s="28">
        <v>1</v>
      </c>
      <c r="K119" s="29">
        <v>0.5</v>
      </c>
      <c r="L119" s="28">
        <v>1.2</v>
      </c>
      <c r="M119" s="29">
        <v>2.1</v>
      </c>
    </row>
    <row r="120" spans="1:13">
      <c r="A120" s="27" t="s">
        <v>14</v>
      </c>
      <c r="B120" s="8"/>
      <c r="C120" s="8"/>
      <c r="D120" s="6">
        <f>6.3+3.5+6.3+3.5</f>
        <v>19.600000000000001</v>
      </c>
      <c r="E120" s="4">
        <f>(D120*($A$117+0.1))-((F120*G120)+(H120*I120)+(J120*K120)+(L120*M120))</f>
        <v>56.740000000000009</v>
      </c>
      <c r="F120" s="28">
        <v>1</v>
      </c>
      <c r="G120" s="29">
        <v>0.5</v>
      </c>
      <c r="H120" s="28">
        <v>1</v>
      </c>
      <c r="I120" s="29">
        <v>0.5</v>
      </c>
      <c r="J120" s="28">
        <v>1</v>
      </c>
      <c r="K120" s="29">
        <v>0.5</v>
      </c>
      <c r="L120" s="28">
        <v>1.2</v>
      </c>
      <c r="M120" s="29">
        <v>2.1</v>
      </c>
    </row>
    <row r="121" spans="1:13" ht="5.0999999999999996" customHeight="1"/>
    <row r="122" spans="1:13">
      <c r="A122" s="40" t="s">
        <v>36</v>
      </c>
      <c r="B122" s="83">
        <f>SUM(E119:E120)</f>
        <v>143.92000000000002</v>
      </c>
      <c r="C122" s="84"/>
    </row>
    <row r="123" spans="1:13">
      <c r="A123" s="25" t="s">
        <v>37</v>
      </c>
      <c r="C123" s="26"/>
    </row>
    <row r="127" spans="1:13">
      <c r="A127" s="63" t="s">
        <v>48</v>
      </c>
      <c r="B127" s="63"/>
      <c r="C127" s="63"/>
      <c r="D127" s="63"/>
      <c r="E127" s="63"/>
    </row>
    <row r="128" spans="1:13" ht="30" customHeight="1">
      <c r="A128" s="1"/>
      <c r="B128" s="9" t="s">
        <v>5</v>
      </c>
      <c r="C128" s="9" t="s">
        <v>6</v>
      </c>
      <c r="D128" s="10" t="s">
        <v>2</v>
      </c>
      <c r="E128" s="10" t="s">
        <v>0</v>
      </c>
    </row>
    <row r="129" spans="1:5">
      <c r="A129" s="40" t="s">
        <v>53</v>
      </c>
      <c r="B129" s="8"/>
      <c r="C129" s="8"/>
      <c r="D129" s="6">
        <f>6+3.2+1+2+0.15+2+1.65+2+0.15+2+1.4+2+0.15+2+1.5+3.2</f>
        <v>30.399999999999995</v>
      </c>
      <c r="E129" s="4">
        <f>(1.2*6)+(2*1)+(2*1.65)+(2*1.4)+(2*1.5)</f>
        <v>18.3</v>
      </c>
    </row>
    <row r="130" spans="1:5" ht="5.0999999999999996" customHeight="1"/>
    <row r="131" spans="1:5">
      <c r="A131" s="40" t="s">
        <v>23</v>
      </c>
      <c r="B131" s="70">
        <f>SUM(E129:E129)</f>
        <v>18.3</v>
      </c>
      <c r="C131" s="71"/>
    </row>
    <row r="135" spans="1:5">
      <c r="A135" s="63" t="s">
        <v>49</v>
      </c>
      <c r="B135" s="63"/>
      <c r="C135" s="63"/>
      <c r="D135" s="63"/>
      <c r="E135" s="63"/>
    </row>
    <row r="136" spans="1:5" ht="30" customHeight="1">
      <c r="A136" s="1"/>
      <c r="B136" s="9" t="s">
        <v>5</v>
      </c>
      <c r="C136" s="9" t="s">
        <v>6</v>
      </c>
      <c r="D136" s="10" t="s">
        <v>2</v>
      </c>
      <c r="E136" s="10" t="s">
        <v>0</v>
      </c>
    </row>
    <row r="137" spans="1:5">
      <c r="A137" s="40" t="s">
        <v>53</v>
      </c>
      <c r="B137" s="8"/>
      <c r="C137" s="8"/>
      <c r="D137" s="6">
        <f>6+3.2+1+2+0.15+2+1.65+2+0.15+2+1.4+2+0.15+2+1.5+3.2</f>
        <v>30.399999999999995</v>
      </c>
      <c r="E137" s="4">
        <f>(1.2*6)+(2*1)+(2*1.65)+(2*1.4)+(2*1.5)</f>
        <v>18.3</v>
      </c>
    </row>
    <row r="138" spans="1:5" ht="5.0999999999999996" customHeight="1"/>
    <row r="139" spans="1:5">
      <c r="A139" s="40" t="s">
        <v>23</v>
      </c>
      <c r="B139" s="70">
        <f>SUM(E137:E137)</f>
        <v>18.3</v>
      </c>
      <c r="C139" s="71"/>
    </row>
    <row r="143" spans="1:5">
      <c r="A143" s="63" t="s">
        <v>50</v>
      </c>
      <c r="B143" s="63"/>
      <c r="C143" s="63"/>
      <c r="D143" s="63"/>
      <c r="E143" s="63"/>
    </row>
    <row r="144" spans="1:5" ht="30" customHeight="1">
      <c r="A144" s="1"/>
      <c r="B144" s="9" t="s">
        <v>5</v>
      </c>
      <c r="C144" s="9" t="s">
        <v>6</v>
      </c>
      <c r="D144" s="10" t="s">
        <v>2</v>
      </c>
      <c r="E144" s="10" t="s">
        <v>0</v>
      </c>
    </row>
    <row r="145" spans="1:5">
      <c r="A145" s="40" t="s">
        <v>53</v>
      </c>
      <c r="B145" s="8"/>
      <c r="C145" s="8"/>
      <c r="D145" s="6">
        <f>6+3.2+1+2+0.15+2+1.65+2+0.15+2+1.4+2+0.15+2+1.5+3.2</f>
        <v>30.399999999999995</v>
      </c>
      <c r="E145" s="4">
        <f>(1.2*6)+(2*1)+(2*1.65)+(2*1.4)+(2*1.5)</f>
        <v>18.3</v>
      </c>
    </row>
    <row r="146" spans="1:5" ht="5.0999999999999996" customHeight="1"/>
    <row r="147" spans="1:5">
      <c r="A147" s="40" t="s">
        <v>23</v>
      </c>
      <c r="B147" s="70">
        <f>SUM(E145:E145)</f>
        <v>18.3</v>
      </c>
      <c r="C147" s="71"/>
    </row>
    <row r="151" spans="1:5">
      <c r="A151" s="63" t="s">
        <v>51</v>
      </c>
      <c r="B151" s="63"/>
      <c r="C151" s="63"/>
      <c r="D151" s="63"/>
      <c r="E151" s="63"/>
    </row>
    <row r="152" spans="1:5" ht="30" customHeight="1">
      <c r="A152" s="1"/>
      <c r="B152" s="9" t="s">
        <v>5</v>
      </c>
      <c r="C152" s="9" t="s">
        <v>6</v>
      </c>
      <c r="D152" s="10" t="s">
        <v>2</v>
      </c>
      <c r="E152" s="10" t="s">
        <v>0</v>
      </c>
    </row>
    <row r="153" spans="1:5">
      <c r="A153" s="40" t="s">
        <v>53</v>
      </c>
      <c r="B153" s="8"/>
      <c r="C153" s="8"/>
      <c r="D153" s="6">
        <f>6+3.2+1+2+0.15+2+1.65+2+0.15+2+1.4+2+0.15+2+1.5+3.2</f>
        <v>30.399999999999995</v>
      </c>
      <c r="E153" s="4">
        <f>(1.2*6)+(2*1)+(2*1.65)+(2*1.4)+(2*1.5)</f>
        <v>18.3</v>
      </c>
    </row>
    <row r="154" spans="1:5" ht="5.0999999999999996" customHeight="1"/>
    <row r="155" spans="1:5">
      <c r="A155" s="40" t="s">
        <v>23</v>
      </c>
      <c r="B155" s="70">
        <f>SUM(E153:E153)</f>
        <v>18.3</v>
      </c>
      <c r="C155" s="71"/>
    </row>
    <row r="159" spans="1:5">
      <c r="A159" s="63" t="s">
        <v>59</v>
      </c>
      <c r="B159" s="63"/>
      <c r="C159" s="63"/>
      <c r="D159" s="63"/>
      <c r="E159" s="63"/>
    </row>
    <row r="160" spans="1:5" ht="30" customHeight="1">
      <c r="A160" s="1"/>
      <c r="B160" s="9" t="s">
        <v>5</v>
      </c>
      <c r="C160" s="9" t="s">
        <v>6</v>
      </c>
      <c r="D160" s="10" t="s">
        <v>2</v>
      </c>
      <c r="E160" s="10" t="s">
        <v>1</v>
      </c>
    </row>
    <row r="161" spans="1:6">
      <c r="A161" s="40" t="s">
        <v>53</v>
      </c>
      <c r="B161" s="8"/>
      <c r="C161" s="8"/>
      <c r="D161" s="6">
        <f>6+3.2+1+2+0.15+2+1.65+2+0.15+2+1.4+2+0.15+2+1.5+3.2</f>
        <v>30.399999999999995</v>
      </c>
      <c r="E161" s="4">
        <f>(1.2*6)+(2*1)+(2*1.65)+(2*1.4)+(2*1.5)</f>
        <v>18.3</v>
      </c>
    </row>
    <row r="162" spans="1:6" ht="5.0999999999999996" customHeight="1"/>
    <row r="163" spans="1:6">
      <c r="A163" s="40" t="s">
        <v>23</v>
      </c>
      <c r="B163" s="70">
        <f>SUM(E161:E161)</f>
        <v>18.3</v>
      </c>
      <c r="C163" s="71"/>
    </row>
    <row r="167" spans="1:6">
      <c r="A167" s="63" t="s">
        <v>69</v>
      </c>
      <c r="B167" s="63"/>
      <c r="C167" s="63"/>
      <c r="D167" s="63"/>
      <c r="E167" s="63"/>
    </row>
    <row r="168" spans="1:6" ht="30" customHeight="1">
      <c r="A168" s="1"/>
      <c r="B168" s="9" t="s">
        <v>5</v>
      </c>
      <c r="C168" s="9" t="s">
        <v>6</v>
      </c>
      <c r="D168" s="10" t="s">
        <v>2</v>
      </c>
      <c r="E168" s="10" t="s">
        <v>1</v>
      </c>
      <c r="F168" s="98"/>
    </row>
    <row r="169" spans="1:6">
      <c r="A169" s="40" t="s">
        <v>53</v>
      </c>
      <c r="B169" s="8"/>
      <c r="C169" s="8"/>
      <c r="D169" s="6">
        <f>6+3.2+1+2+0.15+2+1.65+2+0.15+2+1.4+2+0.15+2+1.5+3.2</f>
        <v>30.399999999999995</v>
      </c>
      <c r="E169" s="4">
        <f>(1.2*6)+(2*1)+(2*1.65)+(2*1.4)+(2*1.5)</f>
        <v>18.3</v>
      </c>
    </row>
    <row r="170" spans="1:6" ht="5.0999999999999996" customHeight="1"/>
    <row r="171" spans="1:6">
      <c r="A171" s="40" t="s">
        <v>23</v>
      </c>
      <c r="B171" s="70">
        <f>SUM(E169:E169)</f>
        <v>18.3</v>
      </c>
      <c r="C171" s="71"/>
    </row>
    <row r="175" spans="1:6">
      <c r="A175" s="63" t="s">
        <v>52</v>
      </c>
      <c r="B175" s="63"/>
      <c r="C175" s="63"/>
      <c r="D175" s="63"/>
      <c r="E175" s="63"/>
    </row>
    <row r="176" spans="1:6" ht="30" customHeight="1">
      <c r="A176" s="1"/>
      <c r="B176" s="9" t="s">
        <v>5</v>
      </c>
      <c r="C176" s="9" t="s">
        <v>6</v>
      </c>
      <c r="D176" s="10" t="s">
        <v>2</v>
      </c>
      <c r="E176" s="10" t="s">
        <v>1</v>
      </c>
    </row>
    <row r="177" spans="1:5">
      <c r="A177" s="40" t="s">
        <v>53</v>
      </c>
      <c r="B177" s="8"/>
      <c r="C177" s="8"/>
      <c r="D177" s="6">
        <f>6+3.2+1+2+0.15+2+1.65+2+0.15+2+1.4+2+0.15+2+1.5+3.2</f>
        <v>30.399999999999995</v>
      </c>
      <c r="E177" s="4">
        <f>(1.2*6)+(2*1)+(2*1.65)+(2*1.4)+(2*1.5)</f>
        <v>18.3</v>
      </c>
    </row>
    <row r="178" spans="1:5" ht="5.0999999999999996" customHeight="1"/>
    <row r="179" spans="1:5">
      <c r="A179" s="40" t="s">
        <v>23</v>
      </c>
      <c r="B179" s="70">
        <f>SUM(E177:E177)</f>
        <v>18.3</v>
      </c>
      <c r="C179" s="71"/>
    </row>
    <row r="187" spans="1:5" ht="15" customHeight="1"/>
    <row r="191" spans="1:5">
      <c r="A191" s="63" t="s">
        <v>67</v>
      </c>
      <c r="B191" s="63"/>
      <c r="C191" s="63"/>
      <c r="D191" s="63"/>
      <c r="E191" s="63"/>
    </row>
    <row r="192" spans="1:5">
      <c r="B192" s="63" t="s">
        <v>38</v>
      </c>
      <c r="C192" s="63"/>
      <c r="D192" s="63" t="s">
        <v>39</v>
      </c>
      <c r="E192" s="63"/>
    </row>
    <row r="193" spans="1:5">
      <c r="B193" s="88" t="s">
        <v>65</v>
      </c>
      <c r="C193" s="88"/>
      <c r="D193" s="88" t="s">
        <v>66</v>
      </c>
      <c r="E193" s="88"/>
    </row>
    <row r="194" spans="1:5">
      <c r="B194" s="88" t="s">
        <v>56</v>
      </c>
      <c r="C194" s="88"/>
      <c r="D194" s="88" t="s">
        <v>56</v>
      </c>
      <c r="E194" s="88"/>
    </row>
    <row r="195" spans="1:5">
      <c r="B195" s="89" t="s">
        <v>57</v>
      </c>
      <c r="C195" s="89"/>
      <c r="D195" s="89" t="s">
        <v>58</v>
      </c>
      <c r="E195" s="89"/>
    </row>
    <row r="196" spans="1:5">
      <c r="B196" s="89"/>
      <c r="C196" s="89"/>
      <c r="D196" s="89"/>
      <c r="E196" s="89"/>
    </row>
    <row r="197" spans="1:5">
      <c r="A197" s="40" t="s">
        <v>16</v>
      </c>
      <c r="B197" s="95">
        <v>2</v>
      </c>
      <c r="C197" s="95"/>
      <c r="D197" s="85"/>
      <c r="E197" s="85"/>
    </row>
    <row r="198" spans="1:5" ht="15.75" thickBot="1">
      <c r="A198" s="18" t="s">
        <v>17</v>
      </c>
      <c r="B198" s="96">
        <v>1</v>
      </c>
      <c r="C198" s="96"/>
      <c r="D198" s="86"/>
      <c r="E198" s="86"/>
    </row>
    <row r="199" spans="1:5">
      <c r="A199" s="19" t="s">
        <v>18</v>
      </c>
      <c r="B199" s="87"/>
      <c r="C199" s="87"/>
      <c r="D199" s="87"/>
      <c r="E199" s="87"/>
    </row>
    <row r="200" spans="1:5">
      <c r="A200" s="40" t="s">
        <v>19</v>
      </c>
      <c r="B200" s="85"/>
      <c r="C200" s="85"/>
      <c r="D200" s="85"/>
      <c r="E200" s="85"/>
    </row>
    <row r="201" spans="1:5">
      <c r="A201" s="40" t="s">
        <v>20</v>
      </c>
      <c r="B201" s="85"/>
      <c r="C201" s="85"/>
      <c r="D201" s="85"/>
      <c r="E201" s="85"/>
    </row>
    <row r="202" spans="1:5">
      <c r="A202" s="40" t="s">
        <v>21</v>
      </c>
      <c r="B202" s="85"/>
      <c r="C202" s="85"/>
      <c r="D202" s="85"/>
      <c r="E202" s="85"/>
    </row>
    <row r="203" spans="1:5">
      <c r="A203" s="40" t="s">
        <v>22</v>
      </c>
      <c r="B203" s="85"/>
      <c r="C203" s="85"/>
      <c r="D203" s="95">
        <v>1</v>
      </c>
      <c r="E203" s="95"/>
    </row>
    <row r="204" spans="1:5">
      <c r="A204" s="38"/>
      <c r="B204" s="42"/>
    </row>
    <row r="205" spans="1:5">
      <c r="A205" s="40" t="s">
        <v>23</v>
      </c>
      <c r="B205" s="97">
        <f>SUM(B197:C203)</f>
        <v>3</v>
      </c>
      <c r="C205" s="97"/>
      <c r="D205" s="97">
        <f>SUM(D197:E203)</f>
        <v>1</v>
      </c>
      <c r="E205" s="97"/>
    </row>
    <row r="209" spans="1:5">
      <c r="A209" s="63" t="s">
        <v>71</v>
      </c>
      <c r="B209" s="63"/>
      <c r="C209" s="63"/>
      <c r="D209" s="63"/>
      <c r="E209" s="63"/>
    </row>
    <row r="210" spans="1:5">
      <c r="B210" s="63" t="s">
        <v>38</v>
      </c>
      <c r="C210" s="63"/>
      <c r="D210" s="63" t="s">
        <v>39</v>
      </c>
      <c r="E210" s="63"/>
    </row>
    <row r="211" spans="1:5">
      <c r="B211" s="88" t="s">
        <v>65</v>
      </c>
      <c r="C211" s="88"/>
      <c r="D211" s="88" t="s">
        <v>66</v>
      </c>
      <c r="E211" s="88"/>
    </row>
    <row r="212" spans="1:5">
      <c r="B212" s="88" t="s">
        <v>56</v>
      </c>
      <c r="C212" s="88"/>
      <c r="D212" s="88" t="s">
        <v>56</v>
      </c>
      <c r="E212" s="88"/>
    </row>
    <row r="213" spans="1:5">
      <c r="B213" s="89" t="s">
        <v>57</v>
      </c>
      <c r="C213" s="89"/>
      <c r="D213" s="89" t="s">
        <v>58</v>
      </c>
      <c r="E213" s="89"/>
    </row>
    <row r="214" spans="1:5">
      <c r="B214" s="89"/>
      <c r="C214" s="89"/>
      <c r="D214" s="89"/>
      <c r="E214" s="89"/>
    </row>
    <row r="215" spans="1:5">
      <c r="A215" s="40" t="s">
        <v>16</v>
      </c>
      <c r="B215" s="93">
        <f>2*((1*0.5)+(1*0.5))</f>
        <v>2</v>
      </c>
      <c r="C215" s="93"/>
      <c r="D215" s="85"/>
      <c r="E215" s="85"/>
    </row>
    <row r="216" spans="1:5" ht="15.75" thickBot="1">
      <c r="A216" s="18" t="s">
        <v>17</v>
      </c>
      <c r="B216" s="94">
        <f>1*((1*0.5)+(1*0.5))</f>
        <v>1</v>
      </c>
      <c r="C216" s="94"/>
      <c r="D216" s="86"/>
      <c r="E216" s="86"/>
    </row>
    <row r="217" spans="1:5">
      <c r="A217" s="19" t="s">
        <v>18</v>
      </c>
      <c r="B217" s="87"/>
      <c r="C217" s="87"/>
      <c r="D217" s="87"/>
      <c r="E217" s="87"/>
    </row>
    <row r="218" spans="1:5">
      <c r="A218" s="40" t="s">
        <v>19</v>
      </c>
      <c r="B218" s="85"/>
      <c r="C218" s="85"/>
      <c r="D218" s="85"/>
      <c r="E218" s="85"/>
    </row>
    <row r="219" spans="1:5">
      <c r="A219" s="40" t="s">
        <v>20</v>
      </c>
      <c r="B219" s="85"/>
      <c r="C219" s="85"/>
      <c r="D219" s="85"/>
      <c r="E219" s="85"/>
    </row>
    <row r="220" spans="1:5" ht="30" customHeight="1">
      <c r="A220" s="40" t="s">
        <v>21</v>
      </c>
      <c r="B220" s="85"/>
      <c r="C220" s="85"/>
      <c r="D220" s="85"/>
      <c r="E220" s="85"/>
    </row>
    <row r="221" spans="1:5">
      <c r="A221" s="40" t="s">
        <v>22</v>
      </c>
      <c r="B221" s="85"/>
      <c r="C221" s="85"/>
      <c r="D221" s="93">
        <f>2*((1.2*2.1)+(1.2*2.1))</f>
        <v>10.08</v>
      </c>
      <c r="E221" s="93"/>
    </row>
    <row r="222" spans="1:5" ht="5.0999999999999996" customHeight="1">
      <c r="A222" s="38"/>
    </row>
    <row r="223" spans="1:5">
      <c r="A223" s="40" t="s">
        <v>70</v>
      </c>
      <c r="B223" s="82">
        <f>SUM(B215:C221)</f>
        <v>3</v>
      </c>
      <c r="C223" s="82"/>
      <c r="D223" s="82">
        <f>SUM(D215:E221)</f>
        <v>10.08</v>
      </c>
      <c r="E223" s="82"/>
    </row>
    <row r="224" spans="1:5">
      <c r="A224" s="40" t="s">
        <v>23</v>
      </c>
      <c r="B224" s="82">
        <f>B223+D223</f>
        <v>13.08</v>
      </c>
      <c r="C224" s="82"/>
      <c r="D224" s="82"/>
      <c r="E224" s="82"/>
    </row>
    <row r="228" spans="1:4">
      <c r="A228" s="1"/>
      <c r="B228" s="90" t="s">
        <v>68</v>
      </c>
      <c r="C228" s="90"/>
      <c r="D228" s="90"/>
    </row>
    <row r="229" spans="1:4">
      <c r="A229" s="40" t="s">
        <v>53</v>
      </c>
      <c r="B229" s="91">
        <f>0.2*(1+1+1)</f>
        <v>0.60000000000000009</v>
      </c>
      <c r="C229" s="91"/>
      <c r="D229" s="91"/>
    </row>
    <row r="231" spans="1:4">
      <c r="A231" s="40" t="s">
        <v>23</v>
      </c>
      <c r="B231" s="92">
        <f>SUM(B229:B229)</f>
        <v>0.60000000000000009</v>
      </c>
      <c r="C231" s="92"/>
      <c r="D231" s="92"/>
    </row>
  </sheetData>
  <mergeCells count="139">
    <mergeCell ref="B215:C215"/>
    <mergeCell ref="B216:C216"/>
    <mergeCell ref="D221:E221"/>
    <mergeCell ref="B197:C197"/>
    <mergeCell ref="B198:C198"/>
    <mergeCell ref="B205:C205"/>
    <mergeCell ref="D202:E202"/>
    <mergeCell ref="D203:E203"/>
    <mergeCell ref="D205:E205"/>
    <mergeCell ref="B199:C199"/>
    <mergeCell ref="B201:C201"/>
    <mergeCell ref="B200:C200"/>
    <mergeCell ref="B202:C202"/>
    <mergeCell ref="A209:E209"/>
    <mergeCell ref="B210:C210"/>
    <mergeCell ref="D210:E210"/>
    <mergeCell ref="B211:C211"/>
    <mergeCell ref="D211:E211"/>
    <mergeCell ref="B212:C212"/>
    <mergeCell ref="D212:E212"/>
    <mergeCell ref="B213:C214"/>
    <mergeCell ref="D213:E214"/>
    <mergeCell ref="D215:E215"/>
    <mergeCell ref="D216:E216"/>
    <mergeCell ref="B228:D228"/>
    <mergeCell ref="B229:D229"/>
    <mergeCell ref="B231:D231"/>
    <mergeCell ref="D219:E219"/>
    <mergeCell ref="D220:E220"/>
    <mergeCell ref="B217:C217"/>
    <mergeCell ref="B218:C218"/>
    <mergeCell ref="B219:C219"/>
    <mergeCell ref="B220:C220"/>
    <mergeCell ref="B221:C221"/>
    <mergeCell ref="D223:E223"/>
    <mergeCell ref="B223:C223"/>
    <mergeCell ref="B224:E224"/>
    <mergeCell ref="D217:E217"/>
    <mergeCell ref="D218:E218"/>
    <mergeCell ref="B203:C203"/>
    <mergeCell ref="D197:E197"/>
    <mergeCell ref="D198:E198"/>
    <mergeCell ref="D199:E199"/>
    <mergeCell ref="D200:E200"/>
    <mergeCell ref="D201:E201"/>
    <mergeCell ref="B163:C163"/>
    <mergeCell ref="A175:E175"/>
    <mergeCell ref="B179:C179"/>
    <mergeCell ref="B192:C192"/>
    <mergeCell ref="D192:E192"/>
    <mergeCell ref="B193:C193"/>
    <mergeCell ref="D193:E193"/>
    <mergeCell ref="B194:C194"/>
    <mergeCell ref="D194:E194"/>
    <mergeCell ref="B195:C196"/>
    <mergeCell ref="D195:E196"/>
    <mergeCell ref="A167:E167"/>
    <mergeCell ref="B171:C171"/>
    <mergeCell ref="A191:E191"/>
    <mergeCell ref="A143:E143"/>
    <mergeCell ref="B147:C147"/>
    <mergeCell ref="A151:E151"/>
    <mergeCell ref="B155:C155"/>
    <mergeCell ref="A159:E159"/>
    <mergeCell ref="B122:C122"/>
    <mergeCell ref="A127:E127"/>
    <mergeCell ref="B131:C131"/>
    <mergeCell ref="A135:E135"/>
    <mergeCell ref="B139:C139"/>
    <mergeCell ref="B111:C111"/>
    <mergeCell ref="A115:M115"/>
    <mergeCell ref="F116:M116"/>
    <mergeCell ref="F117:G117"/>
    <mergeCell ref="H117:I117"/>
    <mergeCell ref="J117:K117"/>
    <mergeCell ref="L117:M117"/>
    <mergeCell ref="B101:C101"/>
    <mergeCell ref="A105:M105"/>
    <mergeCell ref="F106:M106"/>
    <mergeCell ref="F107:G107"/>
    <mergeCell ref="H107:I107"/>
    <mergeCell ref="J107:K107"/>
    <mergeCell ref="L107:M107"/>
    <mergeCell ref="A95:M95"/>
    <mergeCell ref="F96:M96"/>
    <mergeCell ref="F97:G97"/>
    <mergeCell ref="H97:I97"/>
    <mergeCell ref="J97:K97"/>
    <mergeCell ref="L97:M97"/>
    <mergeCell ref="B93:C93"/>
    <mergeCell ref="D70:E70"/>
    <mergeCell ref="D71:E71"/>
    <mergeCell ref="D69:E69"/>
    <mergeCell ref="A68:E68"/>
    <mergeCell ref="A86:M86"/>
    <mergeCell ref="F87:M87"/>
    <mergeCell ref="F88:G88"/>
    <mergeCell ref="H88:I88"/>
    <mergeCell ref="J88:K88"/>
    <mergeCell ref="L88:M88"/>
    <mergeCell ref="A57:G57"/>
    <mergeCell ref="F58:G58"/>
    <mergeCell ref="B62:C62"/>
    <mergeCell ref="B63:C63"/>
    <mergeCell ref="A70:C70"/>
    <mergeCell ref="A71:C71"/>
    <mergeCell ref="A75:M75"/>
    <mergeCell ref="F76:M76"/>
    <mergeCell ref="F77:G77"/>
    <mergeCell ref="H77:I77"/>
    <mergeCell ref="J77:K77"/>
    <mergeCell ref="L77:M77"/>
    <mergeCell ref="B82:C82"/>
    <mergeCell ref="B51:C51"/>
    <mergeCell ref="B52:C52"/>
    <mergeCell ref="B40:C40"/>
    <mergeCell ref="A33:K33"/>
    <mergeCell ref="A45:K45"/>
    <mergeCell ref="F46:G46"/>
    <mergeCell ref="H46:I46"/>
    <mergeCell ref="J46:K46"/>
    <mergeCell ref="B29:C29"/>
    <mergeCell ref="F34:G34"/>
    <mergeCell ref="H34:I34"/>
    <mergeCell ref="J34:K34"/>
    <mergeCell ref="B39:C39"/>
    <mergeCell ref="A17:K17"/>
    <mergeCell ref="D18:K18"/>
    <mergeCell ref="D19:E19"/>
    <mergeCell ref="F19:G19"/>
    <mergeCell ref="H19:I19"/>
    <mergeCell ref="J19:K19"/>
    <mergeCell ref="A1:K1"/>
    <mergeCell ref="B13:C13"/>
    <mergeCell ref="D2:K2"/>
    <mergeCell ref="D3:E3"/>
    <mergeCell ref="F3:G3"/>
    <mergeCell ref="H3:I3"/>
    <mergeCell ref="J3:K3"/>
  </mergeCells>
  <pageMargins left="0.51181102362204722" right="0.51181102362204722" top="0.78740157480314965" bottom="0.78740157480314965" header="0.31496062992125984" footer="0.31496062992125984"/>
  <pageSetup paperSize="9" scale="50" orientation="portrait" horizontalDpi="0" verticalDpi="0" r:id="rId1"/>
  <headerFooter>
    <oddHeader>&amp;F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Memoria_Calculo_Estrutura</vt:lpstr>
      <vt:lpstr>Memoria_Calculo_Arquitetura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Usuario</cp:lastModifiedBy>
  <cp:lastPrinted>2018-10-30T03:45:09Z</cp:lastPrinted>
  <dcterms:created xsi:type="dcterms:W3CDTF">2018-03-26T11:25:45Z</dcterms:created>
  <dcterms:modified xsi:type="dcterms:W3CDTF">2018-11-13T08:35:11Z</dcterms:modified>
</cp:coreProperties>
</file>