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0730" windowHeight="11700" tabRatio="958" firstSheet="15" activeTab="35"/>
  </bookViews>
  <sheets>
    <sheet name="Memória" sheetId="1" r:id="rId1"/>
    <sheet name="Alv15" sheetId="4" r:id="rId2"/>
    <sheet name="Alv20" sheetId="31" r:id="rId3"/>
    <sheet name="Encun" sheetId="43" r:id="rId4"/>
    <sheet name="Ver_Jan" sheetId="15" r:id="rId5"/>
    <sheet name="Con_Ver" sheetId="54" r:id="rId6"/>
    <sheet name="Ver_Por" sheetId="16" r:id="rId7"/>
    <sheet name="Cob" sheetId="7" r:id="rId8"/>
    <sheet name="Chap_Par" sheetId="33" r:id="rId9"/>
    <sheet name="Reb_Par" sheetId="38" r:id="rId10"/>
    <sheet name="Embç_Par" sheetId="34" r:id="rId11"/>
    <sheet name="Cerâm_Par" sheetId="35" r:id="rId12"/>
    <sheet name="Selad_Par" sheetId="39" r:id="rId13"/>
    <sheet name="Emass_Par" sheetId="40" r:id="rId14"/>
    <sheet name="Pint_Epox_Par" sheetId="41" r:id="rId15"/>
    <sheet name="Pint_Epox_Demarc" sheetId="55" r:id="rId16"/>
    <sheet name="Pint_Acr_Par" sheetId="42" r:id="rId17"/>
    <sheet name="Chap_Tet" sheetId="36" r:id="rId18"/>
    <sheet name="Reb_Tet" sheetId="49" r:id="rId19"/>
    <sheet name="Emass_Tet" sheetId="50" r:id="rId20"/>
    <sheet name="Pint_Tet" sheetId="51" r:id="rId21"/>
    <sheet name="For_Ges" sheetId="37" r:id="rId22"/>
    <sheet name="Emass_For_Ges" sheetId="52" r:id="rId23"/>
    <sheet name="Pint_For_Ges" sheetId="53" r:id="rId24"/>
    <sheet name="Pis_Porce" sheetId="44" r:id="rId25"/>
    <sheet name="Pis_Cer" sheetId="45" r:id="rId26"/>
    <sheet name="Pis_Conc_Poli" sheetId="46" r:id="rId27"/>
    <sheet name="Pis_Grani" sheetId="47" r:id="rId28"/>
    <sheet name="Con_Pis" sheetId="21" r:id="rId29"/>
    <sheet name="Piso_Borracha" sheetId="57" r:id="rId30"/>
    <sheet name="Passeio" sheetId="23" r:id="rId31"/>
    <sheet name="Soleira" sheetId="48" r:id="rId32"/>
    <sheet name="Rodape" sheetId="25" r:id="rId33"/>
    <sheet name="Esquad" sheetId="27" r:id="rId34"/>
    <sheet name="Diver" sheetId="8" r:id="rId35"/>
    <sheet name="Rev_Cer_Fachada" sheetId="56" r:id="rId36"/>
  </sheets>
  <calcPr calcId="125725"/>
</workbook>
</file>

<file path=xl/calcChain.xml><?xml version="1.0" encoding="utf-8"?>
<calcChain xmlns="http://schemas.openxmlformats.org/spreadsheetml/2006/main">
  <c r="B6" i="57"/>
  <c r="E21" i="33"/>
  <c r="D10" i="42"/>
  <c r="D5" i="39"/>
  <c r="D7" i="34"/>
  <c r="D19" i="38"/>
  <c r="B24" i="34"/>
  <c r="E7"/>
  <c r="E10" i="42"/>
  <c r="E5" i="39"/>
  <c r="E19" i="38"/>
  <c r="B6" i="56"/>
  <c r="B5"/>
  <c r="S55" i="27"/>
  <c r="B8" i="23"/>
  <c r="C5" i="56" l="1"/>
  <c r="C7"/>
  <c r="C8"/>
  <c r="C6"/>
  <c r="B15" i="47"/>
  <c r="B61" i="38"/>
  <c r="B6" i="55"/>
  <c r="D22" i="47"/>
  <c r="D21"/>
  <c r="B24" s="1"/>
  <c r="AP57" i="8"/>
  <c r="B11" i="56" l="1"/>
  <c r="AU57" i="8"/>
  <c r="AT57"/>
  <c r="AN57"/>
  <c r="AM57"/>
  <c r="AH57"/>
  <c r="AD57"/>
  <c r="AC57"/>
  <c r="AB57"/>
  <c r="AA57"/>
  <c r="T57"/>
  <c r="S57"/>
  <c r="R57"/>
  <c r="Q57"/>
  <c r="P57"/>
  <c r="O57"/>
  <c r="N57"/>
  <c r="M57"/>
  <c r="L57"/>
  <c r="K57"/>
  <c r="J57"/>
  <c r="H57"/>
  <c r="E57"/>
  <c r="D57"/>
  <c r="C57"/>
  <c r="B57"/>
  <c r="AO57"/>
  <c r="AT8"/>
  <c r="AN7"/>
  <c r="AM7"/>
  <c r="AT6"/>
  <c r="AT5"/>
  <c r="P5"/>
  <c r="AT4"/>
  <c r="P4"/>
  <c r="AT3"/>
  <c r="AN3"/>
  <c r="AM3"/>
  <c r="AU2"/>
  <c r="AT2"/>
  <c r="E55" i="27"/>
  <c r="N10" i="42"/>
  <c r="L10"/>
  <c r="H10"/>
  <c r="F10"/>
  <c r="N5" i="39"/>
  <c r="L5"/>
  <c r="H5"/>
  <c r="F5"/>
  <c r="N19" i="38"/>
  <c r="L19"/>
  <c r="H19"/>
  <c r="F19"/>
  <c r="AB5"/>
  <c r="P5"/>
  <c r="N5"/>
  <c r="L5"/>
  <c r="J5"/>
  <c r="H5"/>
  <c r="F5"/>
  <c r="AB5" i="33"/>
  <c r="P5"/>
  <c r="N5"/>
  <c r="L5"/>
  <c r="J5"/>
  <c r="H5"/>
  <c r="F5"/>
  <c r="N21"/>
  <c r="L21"/>
  <c r="H21"/>
  <c r="F21"/>
  <c r="C4" i="16"/>
  <c r="E4" s="1"/>
  <c r="C9" i="54"/>
  <c r="E9" s="1"/>
  <c r="C8"/>
  <c r="E8" s="1"/>
  <c r="C7"/>
  <c r="E7" s="1"/>
  <c r="C6"/>
  <c r="E6" s="1"/>
  <c r="E5"/>
  <c r="C5"/>
  <c r="C4"/>
  <c r="E4" s="1"/>
  <c r="B11" l="1"/>
  <c r="B36" s="1"/>
  <c r="P20" i="1"/>
  <c r="N20"/>
  <c r="J20"/>
  <c r="H20"/>
  <c r="J4" l="1"/>
  <c r="AD4"/>
  <c r="R4"/>
  <c r="P4"/>
  <c r="N4"/>
  <c r="L4"/>
  <c r="H4"/>
  <c r="E4" i="53" l="1"/>
  <c r="D4"/>
  <c r="E3"/>
  <c r="B52" s="1"/>
  <c r="D3"/>
  <c r="E4" i="52"/>
  <c r="D4"/>
  <c r="E3"/>
  <c r="B52" s="1"/>
  <c r="D3"/>
  <c r="E3" i="51"/>
  <c r="B11" s="1"/>
  <c r="D3"/>
  <c r="E3" i="50"/>
  <c r="B11" s="1"/>
  <c r="D3"/>
  <c r="E3" i="49"/>
  <c r="B11" s="1"/>
  <c r="D3"/>
  <c r="E3" i="36"/>
  <c r="D3"/>
  <c r="E9" i="21" l="1"/>
  <c r="E8"/>
  <c r="E7"/>
  <c r="D7"/>
  <c r="E6"/>
  <c r="D6"/>
  <c r="D4"/>
  <c r="AF55" i="27" l="1"/>
  <c r="AA55"/>
  <c r="X55"/>
  <c r="Q55"/>
  <c r="L55"/>
  <c r="K55"/>
  <c r="J55"/>
  <c r="H55"/>
  <c r="G55"/>
  <c r="F55"/>
  <c r="D55"/>
  <c r="E4" i="47" l="1"/>
  <c r="E3"/>
  <c r="B6" i="48" l="1"/>
  <c r="B7"/>
  <c r="B8"/>
  <c r="B9"/>
  <c r="B10"/>
  <c r="B11"/>
  <c r="B5"/>
  <c r="A3"/>
  <c r="E55" i="25"/>
  <c r="E54"/>
  <c r="B57" s="1"/>
  <c r="E45"/>
  <c r="B47" s="1"/>
  <c r="E4"/>
  <c r="B36" s="1"/>
  <c r="B7" i="47"/>
  <c r="B28" i="48" l="1"/>
  <c r="B7" i="46"/>
  <c r="E4" i="45"/>
  <c r="D4"/>
  <c r="E3"/>
  <c r="D3"/>
  <c r="B35" i="44"/>
  <c r="B21" i="45" l="1"/>
  <c r="B41" i="43"/>
  <c r="B13"/>
  <c r="A3"/>
  <c r="C43" l="1"/>
  <c r="B103"/>
  <c r="C28"/>
  <c r="C13"/>
  <c r="C40"/>
  <c r="C26"/>
  <c r="C39"/>
  <c r="C9"/>
  <c r="C6"/>
  <c r="C22"/>
  <c r="C8"/>
  <c r="C38"/>
  <c r="C20"/>
  <c r="C21"/>
  <c r="C35"/>
  <c r="C10"/>
  <c r="C16"/>
  <c r="C36"/>
  <c r="C11"/>
  <c r="C31"/>
  <c r="C7"/>
  <c r="C15"/>
  <c r="C25"/>
  <c r="C19"/>
  <c r="C30"/>
  <c r="C42"/>
  <c r="C18"/>
  <c r="C34"/>
  <c r="C14"/>
  <c r="C27"/>
  <c r="C32"/>
  <c r="C5"/>
  <c r="C17"/>
  <c r="C24"/>
  <c r="C37"/>
  <c r="C41"/>
  <c r="C12"/>
  <c r="C23"/>
  <c r="C29"/>
  <c r="C33"/>
  <c r="D21" i="42"/>
  <c r="A3"/>
  <c r="D5" i="41"/>
  <c r="E5" s="1"/>
  <c r="E7" i="42" l="1"/>
  <c r="E21"/>
  <c r="E5"/>
  <c r="E6"/>
  <c r="E8"/>
  <c r="B23" l="1"/>
  <c r="B12"/>
  <c r="B36" i="41"/>
  <c r="B55" i="42" l="1"/>
  <c r="D8" i="40"/>
  <c r="A3"/>
  <c r="A3" i="39"/>
  <c r="D16" i="38"/>
  <c r="D15"/>
  <c r="D14"/>
  <c r="D13"/>
  <c r="D12"/>
  <c r="D10"/>
  <c r="D9"/>
  <c r="D7"/>
  <c r="D5"/>
  <c r="A3"/>
  <c r="E8" i="40" l="1"/>
  <c r="E13" i="38"/>
  <c r="E15"/>
  <c r="E9"/>
  <c r="E5" i="40"/>
  <c r="E7"/>
  <c r="E6"/>
  <c r="E9"/>
  <c r="E5" i="38"/>
  <c r="E16"/>
  <c r="E6"/>
  <c r="E11"/>
  <c r="E8"/>
  <c r="E10"/>
  <c r="E17"/>
  <c r="E7"/>
  <c r="E12"/>
  <c r="E14"/>
  <c r="E4" i="37"/>
  <c r="D4"/>
  <c r="E3"/>
  <c r="D3"/>
  <c r="B11" i="36"/>
  <c r="A3" i="35"/>
  <c r="A3" i="34"/>
  <c r="A3" i="33"/>
  <c r="B41" i="40" l="1"/>
  <c r="B11" i="39"/>
  <c r="B51" i="38"/>
  <c r="B52" i="37"/>
  <c r="D6" i="35"/>
  <c r="E6" s="1"/>
  <c r="D5"/>
  <c r="E5" s="1"/>
  <c r="B23" l="1"/>
  <c r="D6" i="34"/>
  <c r="E6" s="1"/>
  <c r="D5"/>
  <c r="E5" s="1"/>
  <c r="E19" i="33"/>
  <c r="D18"/>
  <c r="E18" s="1"/>
  <c r="D17"/>
  <c r="E17" s="1"/>
  <c r="D16"/>
  <c r="E16" s="1"/>
  <c r="D15"/>
  <c r="E15" s="1"/>
  <c r="D14"/>
  <c r="E14" s="1"/>
  <c r="E13"/>
  <c r="D12"/>
  <c r="E12" s="1"/>
  <c r="D11"/>
  <c r="E11" s="1"/>
  <c r="E10"/>
  <c r="D9"/>
  <c r="E9" s="1"/>
  <c r="D8"/>
  <c r="E8" s="1"/>
  <c r="D7"/>
  <c r="E7" s="1"/>
  <c r="E6"/>
  <c r="D5"/>
  <c r="C21" i="16"/>
  <c r="E21" s="1"/>
  <c r="C20"/>
  <c r="E20" s="1"/>
  <c r="C9"/>
  <c r="C8"/>
  <c r="C7"/>
  <c r="C5"/>
  <c r="C6"/>
  <c r="B23" l="1"/>
  <c r="B25" s="1"/>
  <c r="E5" i="33"/>
  <c r="B68" s="1"/>
  <c r="C5" i="15"/>
  <c r="C6"/>
  <c r="E6" s="1"/>
  <c r="C7"/>
  <c r="E7" s="1"/>
  <c r="C8"/>
  <c r="E8" s="1"/>
  <c r="C9"/>
  <c r="E9" s="1"/>
  <c r="C4"/>
  <c r="E5" l="1"/>
  <c r="B23" i="31"/>
  <c r="B9"/>
  <c r="A3"/>
  <c r="A3" i="4"/>
  <c r="D4" i="1"/>
  <c r="E18"/>
  <c r="G18"/>
  <c r="C22" i="31" l="1"/>
  <c r="C11" i="4"/>
  <c r="C10" i="31"/>
  <c r="C23"/>
  <c r="C8" i="4"/>
  <c r="C9"/>
  <c r="C10"/>
  <c r="C16" i="31"/>
  <c r="C21"/>
  <c r="C5"/>
  <c r="C13"/>
  <c r="C9"/>
  <c r="C12"/>
  <c r="C18"/>
  <c r="C7"/>
  <c r="C11"/>
  <c r="C15"/>
  <c r="C20"/>
  <c r="C6"/>
  <c r="C8"/>
  <c r="C14"/>
  <c r="C17"/>
  <c r="C19"/>
  <c r="E20" i="1"/>
  <c r="E5"/>
  <c r="G4"/>
  <c r="D8"/>
  <c r="E8" s="1"/>
  <c r="F8"/>
  <c r="G8" s="1"/>
  <c r="E9"/>
  <c r="G9"/>
  <c r="D10"/>
  <c r="E10" s="1"/>
  <c r="D11"/>
  <c r="E11" s="1"/>
  <c r="E12"/>
  <c r="D13"/>
  <c r="E13" s="1"/>
  <c r="D14"/>
  <c r="E14" s="1"/>
  <c r="D15"/>
  <c r="E15" s="1"/>
  <c r="D16"/>
  <c r="E16" s="1"/>
  <c r="D17"/>
  <c r="E17" s="1"/>
  <c r="F7"/>
  <c r="G7" s="1"/>
  <c r="D7"/>
  <c r="E7" s="1"/>
  <c r="D6"/>
  <c r="E6" s="1"/>
  <c r="B34" i="31" l="1"/>
  <c r="E4" i="1"/>
  <c r="B57" i="21" l="1"/>
  <c r="E5" i="16"/>
  <c r="E6"/>
  <c r="E7"/>
  <c r="E8"/>
  <c r="E9"/>
  <c r="E4" i="15"/>
  <c r="B11" i="16" l="1"/>
  <c r="B13" s="1"/>
  <c r="B49" s="1"/>
  <c r="B11" i="15"/>
  <c r="B36" s="1"/>
  <c r="C17" i="4" l="1"/>
  <c r="C13"/>
  <c r="C14"/>
  <c r="C15"/>
  <c r="C16"/>
  <c r="C18"/>
  <c r="C19"/>
  <c r="C20"/>
  <c r="C21"/>
  <c r="C22"/>
  <c r="C23"/>
  <c r="C24"/>
  <c r="C12"/>
  <c r="C7"/>
  <c r="C6"/>
  <c r="C5"/>
  <c r="B84" l="1"/>
</calcChain>
</file>

<file path=xl/sharedStrings.xml><?xml version="1.0" encoding="utf-8"?>
<sst xmlns="http://schemas.openxmlformats.org/spreadsheetml/2006/main" count="1572" uniqueCount="397">
  <si>
    <t>Área do Teto</t>
  </si>
  <si>
    <t>Área do Piso</t>
  </si>
  <si>
    <t>Perímetro Interno</t>
  </si>
  <si>
    <t>Área das Paredes</t>
  </si>
  <si>
    <t>A DESCONTAR</t>
  </si>
  <si>
    <t>Dim. Horiz. Interna</t>
  </si>
  <si>
    <t>Dim. Vert. Interna</t>
  </si>
  <si>
    <t>Janela 1</t>
  </si>
  <si>
    <t>Dim. Horiz.</t>
  </si>
  <si>
    <t>Dim. Vertical</t>
  </si>
  <si>
    <t>Janela 2</t>
  </si>
  <si>
    <t>Janela 3</t>
  </si>
  <si>
    <t>Janela 4</t>
  </si>
  <si>
    <t>Porta 1</t>
  </si>
  <si>
    <t>Porta 2</t>
  </si>
  <si>
    <t>Porta 3</t>
  </si>
  <si>
    <t>Porta 4</t>
  </si>
  <si>
    <t>Porta 5</t>
  </si>
  <si>
    <t>Porta 6</t>
  </si>
  <si>
    <t>PÉ-DIREITO:</t>
  </si>
  <si>
    <t>Boqueta</t>
  </si>
  <si>
    <t>Vão Passagem</t>
  </si>
  <si>
    <t>Fachada</t>
  </si>
  <si>
    <t>Platibanda</t>
  </si>
  <si>
    <t>Dimensão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</si>
  <si>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</si>
  <si>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</si>
  <si>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</si>
  <si>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</si>
  <si>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</si>
  <si>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</si>
  <si>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</si>
  <si>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</si>
  <si>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</si>
  <si>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</si>
  <si>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</si>
  <si>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</si>
  <si>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</si>
  <si>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</si>
  <si>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</si>
  <si>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</si>
  <si>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</si>
  <si>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</si>
  <si>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</si>
  <si>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</si>
  <si>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</si>
  <si>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</si>
  <si>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</si>
  <si>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</si>
  <si>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</si>
  <si>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</si>
  <si>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</si>
  <si>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</si>
  <si>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</si>
  <si>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</si>
  <si>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</si>
  <si>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</si>
  <si>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</si>
  <si>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</si>
  <si>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</si>
  <si>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</si>
  <si>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</si>
  <si>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</si>
  <si>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TOTAL</t>
  </si>
  <si>
    <t>Chapim metálico</t>
  </si>
  <si>
    <t>Rufo e contra-rufo</t>
  </si>
  <si>
    <t>Calha de chapa galvanizada</t>
  </si>
  <si>
    <t>Área</t>
  </si>
  <si>
    <t>Comprimento</t>
  </si>
  <si>
    <t>Assento Articulado para Chuveiro PNE</t>
  </si>
  <si>
    <t>Assento Branco Para Vaso</t>
  </si>
  <si>
    <t>Ducha Higiênica</t>
  </si>
  <si>
    <t>Saboneteira para Sabonete Líquido</t>
  </si>
  <si>
    <t>Porta Papel Toalha</t>
  </si>
  <si>
    <t>Papeleira Metálica Cromada, Inclusive Fixação</t>
  </si>
  <si>
    <t>Bancada em Granito, Apoiada em Metalon</t>
  </si>
  <si>
    <t>Bancada em Granito, Apoiada em Alvenaria</t>
  </si>
  <si>
    <t>Chuveiro Elétrico Comum</t>
  </si>
  <si>
    <t>40 cm a mais</t>
  </si>
  <si>
    <t>Vergas e Contra-Vergas</t>
  </si>
  <si>
    <t>Compr. Linear</t>
  </si>
  <si>
    <t>nº de Janelas</t>
  </si>
  <si>
    <t>nº de Portas</t>
  </si>
  <si>
    <t>Vergas</t>
  </si>
  <si>
    <t>Passeio em concreto</t>
  </si>
  <si>
    <t>Rodapé</t>
  </si>
  <si>
    <t>Correr</t>
  </si>
  <si>
    <t>Abrir</t>
  </si>
  <si>
    <t>Elevador 1</t>
  </si>
  <si>
    <t>Elevador 2</t>
  </si>
  <si>
    <t>Elevador</t>
  </si>
  <si>
    <t>Shaft</t>
  </si>
  <si>
    <t>Hall</t>
  </si>
  <si>
    <t>Escada II</t>
  </si>
  <si>
    <t>Escada I</t>
  </si>
  <si>
    <t>Rampa</t>
  </si>
  <si>
    <t>Sanitário PNE</t>
  </si>
  <si>
    <t>Centro Diagnóstico</t>
  </si>
  <si>
    <t>Escada Marinheiro</t>
  </si>
  <si>
    <t>Janela 5</t>
  </si>
  <si>
    <t>Janela 6</t>
  </si>
  <si>
    <t>Janela 7</t>
  </si>
  <si>
    <t>Janela 8</t>
  </si>
  <si>
    <t>Janela 9</t>
  </si>
  <si>
    <t>Janela 10</t>
  </si>
  <si>
    <t>Janela 11</t>
  </si>
  <si>
    <t>Comprimento TOTAL</t>
  </si>
  <si>
    <t>Volume TOTAL</t>
  </si>
  <si>
    <t>Obs.: Considerando b = 15 cm (alvenaria de 20 cm) e h = 19 cm</t>
  </si>
  <si>
    <t>Obs.: Considerando b = 12 cm (alvenaria de 15 cm) e h = 19 cm</t>
  </si>
  <si>
    <t>Volume</t>
  </si>
  <si>
    <t>VOLUME TOTAL</t>
  </si>
  <si>
    <t>Cobertura em telha metálica</t>
  </si>
  <si>
    <t>Impermeabilização com manta asfáltica</t>
  </si>
  <si>
    <t>Camada de regularização argamassa</t>
  </si>
  <si>
    <t>Obs.: Considerando que a área interna do pavimento (Centro Diagnóstico) não será emassada e pintada.</t>
  </si>
  <si>
    <t>BARRADO</t>
  </si>
  <si>
    <t>BARRADO:</t>
  </si>
  <si>
    <t>Total</t>
  </si>
  <si>
    <t>Obs.: Considerando pintura acrílica até o teto</t>
  </si>
  <si>
    <t>Obs.: Considerando pintura acrílica a partir do barrado de epóxi de 1,40 m</t>
  </si>
  <si>
    <t>ÁREA TOTAL</t>
  </si>
  <si>
    <t>Porta 7</t>
  </si>
  <si>
    <t>Porta 8</t>
  </si>
  <si>
    <t>Porta 9</t>
  </si>
  <si>
    <t>Porta 10</t>
  </si>
  <si>
    <t>Porta 11</t>
  </si>
  <si>
    <t>Áreas Molhadas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</si>
  <si>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</si>
  <si>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</si>
  <si>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</si>
  <si>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</si>
  <si>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</si>
  <si>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</si>
  <si>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</si>
  <si>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</si>
  <si>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</si>
  <si>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</si>
  <si>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</si>
  <si>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</si>
  <si>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</si>
  <si>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</si>
  <si>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</si>
  <si>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</si>
  <si>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</si>
  <si>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</si>
  <si>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</si>
  <si>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</si>
  <si>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</si>
  <si>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</si>
  <si>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</si>
  <si>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</si>
  <si>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</si>
  <si>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</si>
  <si>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</si>
  <si>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</si>
  <si>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</si>
  <si>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200x100</t>
  </si>
  <si>
    <t>415x100</t>
  </si>
  <si>
    <t>335x100</t>
  </si>
  <si>
    <t>220x100</t>
  </si>
  <si>
    <t>1155x100</t>
  </si>
  <si>
    <t>1390x100</t>
  </si>
  <si>
    <t>100x80</t>
  </si>
  <si>
    <t>150x100</t>
  </si>
  <si>
    <t>210x210</t>
  </si>
  <si>
    <t>80x210</t>
  </si>
  <si>
    <t>90x210</t>
  </si>
  <si>
    <t>160x210</t>
  </si>
  <si>
    <t>300x210</t>
  </si>
  <si>
    <t>770x350</t>
  </si>
  <si>
    <t>110x210</t>
  </si>
  <si>
    <t>120x210</t>
  </si>
  <si>
    <t>P = 0</t>
  </si>
  <si>
    <t>P = 165</t>
  </si>
  <si>
    <t>P = 185</t>
  </si>
  <si>
    <t>4 Folhas</t>
  </si>
  <si>
    <t>1 Folha</t>
  </si>
  <si>
    <t>2 Folhas</t>
  </si>
  <si>
    <t>Pele Vidro</t>
  </si>
  <si>
    <t>Máx. Ar</t>
  </si>
  <si>
    <t>Bascul.</t>
  </si>
  <si>
    <t>Vidro Temp.</t>
  </si>
  <si>
    <t>Aço Carb. Vid. Lam.</t>
  </si>
  <si>
    <t>Vid Temp - Pele Vid</t>
  </si>
  <si>
    <t>Madeira Lami Mel</t>
  </si>
  <si>
    <t>Venez Metálica</t>
  </si>
  <si>
    <t>Madeira Rev Chum</t>
  </si>
  <si>
    <t>Madeira com Visor</t>
  </si>
  <si>
    <t>500x100</t>
  </si>
  <si>
    <t>275x100</t>
  </si>
  <si>
    <t>710x100</t>
  </si>
  <si>
    <t>105x180</t>
  </si>
  <si>
    <t>775x295</t>
  </si>
  <si>
    <t>480x265</t>
  </si>
  <si>
    <t>300x100</t>
  </si>
  <si>
    <t>500x265</t>
  </si>
  <si>
    <t>P = 100</t>
  </si>
  <si>
    <t>P = 50</t>
  </si>
  <si>
    <t>Pele de Vidro</t>
  </si>
  <si>
    <t>Vaso Sanit com Válvula de Descarga (PNE) e Sóculo</t>
  </si>
  <si>
    <t>Assento para Vaso PNE</t>
  </si>
  <si>
    <t>Barra para PNE vaso sanitário 80cm (horizontal)</t>
  </si>
  <si>
    <t>Barra para PNE vaso sanitário 70cm (vertical)</t>
  </si>
  <si>
    <t>Vaso Sanitário com Válvula de Descarga</t>
  </si>
  <si>
    <t>Papeleira Plástica para Papel Higiênico Rolão</t>
  </si>
  <si>
    <t>Braço para Chuveiro</t>
  </si>
  <si>
    <t>Barra para PNE chuveiro 70cm (horizontal)</t>
  </si>
  <si>
    <t>Barra para PNE chuveiro 70cm (vertical)</t>
  </si>
  <si>
    <t>Espelho Cristal, e = 4 mm, Paraf Parede, h = 90 cm</t>
  </si>
  <si>
    <t>Porta Álcool em Gel</t>
  </si>
  <si>
    <t>Cabide Metálico Cromado</t>
  </si>
  <si>
    <t>Testeira em Granito Cinza Andorinha</t>
  </si>
  <si>
    <t>Rodabancada em Granito Cinza Andorinha e=10 cm</t>
  </si>
  <si>
    <t>Cuba de Louça Branca Oval de Embutir</t>
  </si>
  <si>
    <t>Lavatório Médio com Coluna</t>
  </si>
  <si>
    <t>Lavatório Médio sem Coluna</t>
  </si>
  <si>
    <t>Barra para PNE lavatório 40cm (vertical)</t>
  </si>
  <si>
    <t>Barra para PNE lavatório 80cm ("U")</t>
  </si>
  <si>
    <t>Torneira para Lavatório</t>
  </si>
  <si>
    <t>Torneira de Mesa para Pia de Cozinha</t>
  </si>
  <si>
    <t>Bojo em Aço Inox</t>
  </si>
  <si>
    <t>Pia de Despejo</t>
  </si>
  <si>
    <t>Barra para PNE porta 40cm (horizontal)</t>
  </si>
  <si>
    <t>Divisória em Granito Cinza Andorinha</t>
  </si>
  <si>
    <t>Tanque de Louça Branca</t>
  </si>
  <si>
    <t>Torneira para Tanque em Metal Cromado</t>
  </si>
  <si>
    <t>Protetor de Parede Bate-Maca</t>
  </si>
  <si>
    <t>Corrimão</t>
  </si>
  <si>
    <t>Guarda-Corpo</t>
  </si>
  <si>
    <t>Alçapão</t>
  </si>
  <si>
    <t>Plantio de Grama Esmeralda</t>
  </si>
  <si>
    <t>Bebedouro</t>
  </si>
  <si>
    <t>Torneira para Bebedouro</t>
  </si>
  <si>
    <t>Peitoril de Granito Cinza Andorinha</t>
  </si>
  <si>
    <t>Drywall</t>
  </si>
  <si>
    <t>Divisória em Vidro Temperado</t>
  </si>
  <si>
    <t>Divisória em Fórmica</t>
  </si>
  <si>
    <t>Escada de Marinheiro</t>
  </si>
  <si>
    <t>nº de Degraus</t>
  </si>
  <si>
    <t>Dim. Escada</t>
  </si>
  <si>
    <t>Comprim.</t>
  </si>
  <si>
    <t>FAIXA ANTIDERRAP.</t>
  </si>
  <si>
    <t>Quantid.</t>
  </si>
  <si>
    <t>Vagas Carro</t>
  </si>
  <si>
    <t>Vagas Moto</t>
  </si>
  <si>
    <t>Argamassa Baritada</t>
  </si>
  <si>
    <t>Referente ao item 8.1.1.6</t>
  </si>
  <si>
    <t>GRANITO POLIDO</t>
  </si>
  <si>
    <t>Rampa de Entrada</t>
  </si>
  <si>
    <t>GRANITO TEXTUR.</t>
  </si>
  <si>
    <t>ALVENARIA COM ESPESSURA ACABADA DE 15 cm</t>
  </si>
  <si>
    <t>ALVENARIA COM ESPESSURA ACABADA DE 20 cm</t>
  </si>
  <si>
    <t>ENCUNHAMENTO DE ALVENARIA</t>
  </si>
  <si>
    <t>VERGAS DE JANELAS</t>
  </si>
  <si>
    <t>CONTRA-VERGAS DE JANELAS</t>
  </si>
  <si>
    <t>VERGAS DE PORTAS</t>
  </si>
  <si>
    <t>COBERTURA</t>
  </si>
  <si>
    <t>CHAPISCO DE PAREDES</t>
  </si>
  <si>
    <t>REBOCO DE PAREDES</t>
  </si>
  <si>
    <t>REBOCO DE PAREDES COM ARGAMASSA BARITADA</t>
  </si>
  <si>
    <t>EMBOÇO DE PAREDES</t>
  </si>
  <si>
    <t>CERÂMICA DE PAREDES</t>
  </si>
  <si>
    <t>Referente ao item 7.1</t>
  </si>
  <si>
    <t>Referente ao item 7.2</t>
  </si>
  <si>
    <t>Referente ao item 7.5</t>
  </si>
  <si>
    <t>Referente ao item 7.3</t>
  </si>
  <si>
    <t>Referente ao item 7.4</t>
  </si>
  <si>
    <t>Referente ao item 10.1 e 10.2</t>
  </si>
  <si>
    <t>Referente ao item 10.3</t>
  </si>
  <si>
    <t>Referente ao item 10.4</t>
  </si>
  <si>
    <t>Referente ao item 10.5</t>
  </si>
  <si>
    <t>Referente ao item 10.6</t>
  </si>
  <si>
    <t>Referente ao item 10.7</t>
  </si>
  <si>
    <t>Referente ao item 8.1.1.1</t>
  </si>
  <si>
    <t>Referente ao item 8.1.1.2</t>
  </si>
  <si>
    <t>Referente ao item 8.1.1.3</t>
  </si>
  <si>
    <t>Referente ao item 8.1.1.8</t>
  </si>
  <si>
    <t>SELADOR EM PAREDES</t>
  </si>
  <si>
    <t>Referente ao item 12.1.3</t>
  </si>
  <si>
    <t>EMASSAMENTO DE PAREDES</t>
  </si>
  <si>
    <t>Referente ao item 12.1.1</t>
  </si>
  <si>
    <t>PINTURA EM EPÓXI</t>
  </si>
  <si>
    <t>Referente ao item 12.1.7</t>
  </si>
  <si>
    <t>PINTURA EM EPÓXI PARA DEMARCAÇÃO</t>
  </si>
  <si>
    <t>Referente ao item 12.2.1</t>
  </si>
  <si>
    <t>PINTURA EM TINTA ACRÍLICA</t>
  </si>
  <si>
    <t>Referente ao item 12.1.5</t>
  </si>
  <si>
    <t>CHAPISCO NO TETO</t>
  </si>
  <si>
    <t>Referente ao item 8.1.2.1</t>
  </si>
  <si>
    <t>REBOCO NO TETO</t>
  </si>
  <si>
    <t>NÃO TEM</t>
  </si>
  <si>
    <t>EMASSAMENTO NO TETO</t>
  </si>
  <si>
    <t>Referente ao item 12.1.2</t>
  </si>
  <si>
    <t>PINTURA NO TETO</t>
  </si>
  <si>
    <t>Referente ao item 12.1.6</t>
  </si>
  <si>
    <t>FORRO DE GESSO</t>
  </si>
  <si>
    <t>Referente ao item 8.1.2.2 e 10.8</t>
  </si>
  <si>
    <t>EMASSAMENTO NO FORRO DE GESSO</t>
  </si>
  <si>
    <t>PINTURA NO FORRO DE GESSO</t>
  </si>
  <si>
    <t>PISO DE PORCELANATO</t>
  </si>
  <si>
    <t>Referente ao item 9.4</t>
  </si>
  <si>
    <t>PISO EM CERÂMICA</t>
  </si>
  <si>
    <t>Referente ao item 9.5</t>
  </si>
  <si>
    <t>PISO EM CONCRETO POLIDO</t>
  </si>
  <si>
    <t>Concreto Polido</t>
  </si>
  <si>
    <t>Referente ao item 9.7 e 9.8</t>
  </si>
  <si>
    <t>PISO EM GRANITO POLIDO</t>
  </si>
  <si>
    <t>PISO EM GRANITO TEXTURIZADO</t>
  </si>
  <si>
    <t>FAIXA ANTI-DERRAPANTE</t>
  </si>
  <si>
    <t>Referente ao item 9.12</t>
  </si>
  <si>
    <t>Referente ao item 9.13</t>
  </si>
  <si>
    <t>CONTRA-PISO</t>
  </si>
  <si>
    <t>Referente ao item 9.3</t>
  </si>
  <si>
    <t>PASSEIO EM CONCRETO</t>
  </si>
  <si>
    <t>Referente ao item 9.11</t>
  </si>
  <si>
    <t>SOLEIRA EM GRANITO</t>
  </si>
  <si>
    <t>Referente ao item 9.10</t>
  </si>
  <si>
    <t>RODAPÉ EM PORCELANATO</t>
  </si>
  <si>
    <t>RODAPÉ EM CERÂMICA</t>
  </si>
  <si>
    <t>RODAPÉ EM GRANITO</t>
  </si>
  <si>
    <t>Referente ao item 11</t>
  </si>
  <si>
    <t>14.1.1</t>
  </si>
  <si>
    <t>14.1.2</t>
  </si>
  <si>
    <t>14.1.5</t>
  </si>
  <si>
    <t>14.1.4</t>
  </si>
  <si>
    <t>14.1.12</t>
  </si>
  <si>
    <t>14.1.11</t>
  </si>
  <si>
    <t>14.1.8</t>
  </si>
  <si>
    <t>14.1.14</t>
  </si>
  <si>
    <t>14.1.24</t>
  </si>
  <si>
    <t>14.1.3</t>
  </si>
  <si>
    <t>14.1.6</t>
  </si>
  <si>
    <t>13.6</t>
  </si>
  <si>
    <t>14.1.13</t>
  </si>
  <si>
    <t>14.1.10</t>
  </si>
  <si>
    <t>14.1.9</t>
  </si>
  <si>
    <t>14.1.23</t>
  </si>
  <si>
    <t>13.3</t>
  </si>
  <si>
    <t>13.5</t>
  </si>
  <si>
    <t>13.4</t>
  </si>
  <si>
    <t>14.1.16</t>
  </si>
  <si>
    <t>14.1.15</t>
  </si>
  <si>
    <t>14.1.17</t>
  </si>
  <si>
    <t>14.1.18</t>
  </si>
  <si>
    <t>14.1.19</t>
  </si>
  <si>
    <t>14.1.20</t>
  </si>
  <si>
    <t>13.2</t>
  </si>
  <si>
    <t>14.1.21</t>
  </si>
  <si>
    <t>14.1.22</t>
  </si>
  <si>
    <t>13.8</t>
  </si>
  <si>
    <t>13.9</t>
  </si>
  <si>
    <t>13.10</t>
  </si>
  <si>
    <t>13.11</t>
  </si>
  <si>
    <t>13.13</t>
  </si>
  <si>
    <t>13.7</t>
  </si>
  <si>
    <t>14.1.7</t>
  </si>
  <si>
    <t>13.1</t>
  </si>
  <si>
    <t>7.6</t>
  </si>
  <si>
    <t>12.3.3</t>
  </si>
  <si>
    <t>P14</t>
  </si>
  <si>
    <t>P15</t>
  </si>
  <si>
    <t>P16</t>
  </si>
  <si>
    <t>P17</t>
  </si>
  <si>
    <t>P18</t>
  </si>
  <si>
    <t>P19</t>
  </si>
  <si>
    <t>P20</t>
  </si>
  <si>
    <t>500x350</t>
  </si>
  <si>
    <t>70x210</t>
  </si>
  <si>
    <t>60x150</t>
  </si>
  <si>
    <t>90x180</t>
  </si>
  <si>
    <t>70x180</t>
  </si>
  <si>
    <t>Chapa Lisa Met</t>
  </si>
  <si>
    <t>Grade Metálica</t>
  </si>
  <si>
    <t>MDF Lami Mel</t>
  </si>
  <si>
    <t>Chapa Galvaniz</t>
  </si>
  <si>
    <t>J17</t>
  </si>
  <si>
    <t>J18</t>
  </si>
  <si>
    <t>450x100</t>
  </si>
  <si>
    <t>Vidro Aramado</t>
  </si>
  <si>
    <t>P21</t>
  </si>
  <si>
    <t>Grade</t>
  </si>
  <si>
    <t>REVESTIMENTO CERÂMICO NA FACHADA</t>
  </si>
  <si>
    <t>Fachada 1</t>
  </si>
  <si>
    <t>Fachada 2</t>
  </si>
  <si>
    <t>Fachada 3</t>
  </si>
  <si>
    <t>Fachada 4</t>
  </si>
  <si>
    <t>Perímetro Externo</t>
  </si>
  <si>
    <t>Revest Cer Fachada</t>
  </si>
  <si>
    <t>PISO DE BORRACHA</t>
  </si>
  <si>
    <t>Corta-Fogo</t>
  </si>
  <si>
    <t>P22</t>
  </si>
  <si>
    <t>J19</t>
  </si>
  <si>
    <t>775x640</t>
  </si>
  <si>
    <t>775x310</t>
  </si>
  <si>
    <t>P24</t>
  </si>
  <si>
    <t>155x210</t>
  </si>
</sst>
</file>

<file path=xl/styles.xml><?xml version="1.0" encoding="utf-8"?>
<styleSheet xmlns="http://schemas.openxmlformats.org/spreadsheetml/2006/main">
  <numFmts count="7">
    <numFmt numFmtId="164" formatCode="0.00\ &quot;m²&quot;"/>
    <numFmt numFmtId="165" formatCode="0.00\ &quot;m&quot;"/>
    <numFmt numFmtId="166" formatCode="0,000.00\ &quot;m²&quot;"/>
    <numFmt numFmtId="167" formatCode="0\ &quot;unidade&quot;"/>
    <numFmt numFmtId="168" formatCode="0\ &quot;unidades&quot;"/>
    <numFmt numFmtId="169" formatCode="0\ &quot;unid.&quot;"/>
    <numFmt numFmtId="170" formatCode="0.00\ &quot;m³&quot;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/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5" fontId="4" fillId="3" borderId="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165" fontId="4" fillId="0" borderId="10" xfId="0" applyNumberFormat="1" applyFont="1" applyFill="1" applyBorder="1" applyAlignment="1">
      <alignment horizontal="center" vertical="center"/>
    </xf>
    <xf numFmtId="165" fontId="4" fillId="3" borderId="9" xfId="0" applyNumberFormat="1" applyFont="1" applyFill="1" applyBorder="1" applyAlignment="1">
      <alignment horizontal="center" vertical="center"/>
    </xf>
    <xf numFmtId="165" fontId="4" fillId="3" borderId="10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5" fontId="4" fillId="3" borderId="12" xfId="0" applyNumberFormat="1" applyFont="1" applyFill="1" applyBorder="1" applyAlignment="1">
      <alignment horizontal="center" vertical="center"/>
    </xf>
    <xf numFmtId="165" fontId="4" fillId="3" borderId="1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>
      <alignment horizontal="center" vertical="center"/>
    </xf>
    <xf numFmtId="169" fontId="1" fillId="0" borderId="8" xfId="0" applyNumberFormat="1" applyFont="1" applyFill="1" applyBorder="1" applyAlignment="1">
      <alignment horizontal="center" vertical="center"/>
    </xf>
    <xf numFmtId="169" fontId="1" fillId="0" borderId="11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2" fillId="2" borderId="1" xfId="0" applyFont="1" applyFill="1" applyBorder="1" applyAlignment="1">
      <alignment horizontal="center"/>
    </xf>
    <xf numFmtId="2" fontId="0" fillId="0" borderId="0" xfId="0" applyNumberFormat="1"/>
    <xf numFmtId="0" fontId="2" fillId="2" borderId="1" xfId="0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 vertical="center"/>
    </xf>
    <xf numFmtId="165" fontId="4" fillId="3" borderId="15" xfId="0" applyNumberFormat="1" applyFont="1" applyFill="1" applyBorder="1" applyAlignment="1">
      <alignment horizontal="center" vertical="center"/>
    </xf>
    <xf numFmtId="165" fontId="4" fillId="3" borderId="16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7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165" fontId="3" fillId="3" borderId="6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1" fillId="0" borderId="0" xfId="0" applyFont="1" applyFill="1"/>
    <xf numFmtId="0" fontId="2" fillId="5" borderId="1" xfId="0" applyFont="1" applyFill="1" applyBorder="1" applyAlignment="1">
      <alignment horizontal="center"/>
    </xf>
    <xf numFmtId="0" fontId="1" fillId="0" borderId="17" xfId="0" applyFont="1" applyFill="1" applyBorder="1"/>
    <xf numFmtId="169" fontId="2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7" fillId="3" borderId="6" xfId="0" applyNumberFormat="1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center" vertical="center"/>
    </xf>
    <xf numFmtId="0" fontId="8" fillId="0" borderId="0" xfId="0" applyFont="1"/>
    <xf numFmtId="165" fontId="3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0" borderId="0" xfId="0" applyFont="1" applyAlignment="1">
      <alignment horizontal="center"/>
    </xf>
    <xf numFmtId="164" fontId="3" fillId="4" borderId="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/>
    </xf>
    <xf numFmtId="165" fontId="3" fillId="0" borderId="11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3" fillId="3" borderId="12" xfId="0" applyNumberFormat="1" applyFont="1" applyFill="1" applyBorder="1" applyAlignment="1">
      <alignment horizontal="center" vertical="center"/>
    </xf>
    <xf numFmtId="165" fontId="3" fillId="3" borderId="13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165" fontId="3" fillId="3" borderId="10" xfId="0" applyNumberFormat="1" applyFont="1" applyFill="1" applyBorder="1" applyAlignment="1">
      <alignment horizontal="center" vertical="center"/>
    </xf>
    <xf numFmtId="165" fontId="3" fillId="3" borderId="4" xfId="0" applyNumberFormat="1" applyFont="1" applyFill="1" applyBorder="1" applyAlignment="1">
      <alignment horizontal="center" vertical="center"/>
    </xf>
    <xf numFmtId="165" fontId="3" fillId="3" borderId="5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165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0" borderId="0" xfId="0" applyFont="1" applyFill="1" applyBorder="1"/>
    <xf numFmtId="165" fontId="3" fillId="0" borderId="9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9" fontId="4" fillId="3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9" fontId="4" fillId="0" borderId="7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9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/>
    </xf>
    <xf numFmtId="169" fontId="3" fillId="0" borderId="3" xfId="0" applyNumberFormat="1" applyFont="1" applyFill="1" applyBorder="1" applyAlignment="1">
      <alignment horizontal="center" vertical="center"/>
    </xf>
    <xf numFmtId="169" fontId="3" fillId="3" borderId="3" xfId="0" applyNumberFormat="1" applyFont="1" applyFill="1" applyBorder="1" applyAlignment="1">
      <alignment horizontal="center" vertical="center"/>
    </xf>
    <xf numFmtId="169" fontId="3" fillId="3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9" fillId="0" borderId="17" xfId="0" applyFont="1" applyBorder="1"/>
    <xf numFmtId="169" fontId="3" fillId="3" borderId="8" xfId="0" applyNumberFormat="1" applyFont="1" applyFill="1" applyBorder="1" applyAlignment="1">
      <alignment horizontal="center" vertical="center"/>
    </xf>
    <xf numFmtId="0" fontId="9" fillId="0" borderId="19" xfId="0" applyFont="1" applyBorder="1"/>
    <xf numFmtId="169" fontId="3" fillId="0" borderId="8" xfId="0" applyNumberFormat="1" applyFont="1" applyFill="1" applyBorder="1" applyAlignment="1">
      <alignment horizontal="center" vertical="center"/>
    </xf>
    <xf numFmtId="169" fontId="3" fillId="3" borderId="11" xfId="0" applyNumberFormat="1" applyFont="1" applyFill="1" applyBorder="1" applyAlignment="1">
      <alignment horizontal="center" vertical="center"/>
    </xf>
    <xf numFmtId="169" fontId="3" fillId="0" borderId="11" xfId="0" applyNumberFormat="1" applyFont="1" applyFill="1" applyBorder="1" applyAlignment="1">
      <alignment horizontal="center" vertical="center"/>
    </xf>
    <xf numFmtId="0" fontId="9" fillId="0" borderId="18" xfId="0" applyFon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70" fontId="2" fillId="0" borderId="7" xfId="0" applyNumberFormat="1" applyFont="1" applyFill="1" applyBorder="1" applyAlignment="1">
      <alignment horizontal="center" vertic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</sheetPr>
  <dimension ref="A1:AP27"/>
  <sheetViews>
    <sheetView zoomScale="85" zoomScaleNormal="85" workbookViewId="0">
      <pane ySplit="3" topLeftCell="A4" activePane="bottomLeft" state="frozenSplit"/>
      <selection pane="bottomLeft" activeCell="A9" sqref="A9:XFD9"/>
    </sheetView>
  </sheetViews>
  <sheetFormatPr defaultRowHeight="15"/>
  <cols>
    <col min="1" max="1" width="20.7109375" customWidth="1"/>
    <col min="2" max="4" width="10.7109375" customWidth="1"/>
    <col min="5" max="7" width="10.7109375" style="5" customWidth="1"/>
    <col min="8" max="9" width="7.7109375" customWidth="1"/>
    <col min="10" max="10" width="7.7109375" style="5" customWidth="1"/>
    <col min="11" max="11" width="7.7109375" customWidth="1"/>
    <col min="12" max="31" width="7.7109375" style="5" customWidth="1"/>
    <col min="32" max="34" width="10.7109375" customWidth="1"/>
    <col min="37" max="37" width="15.7109375" customWidth="1"/>
    <col min="41" max="41" width="15.7109375" customWidth="1"/>
  </cols>
  <sheetData>
    <row r="1" spans="1:42" s="3" customFormat="1">
      <c r="A1" s="12" t="s">
        <v>19</v>
      </c>
      <c r="H1" s="145" t="s">
        <v>4</v>
      </c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</row>
    <row r="2" spans="1:42" s="3" customFormat="1">
      <c r="A2" s="13">
        <v>3.4</v>
      </c>
      <c r="H2" s="146" t="s">
        <v>7</v>
      </c>
      <c r="I2" s="147"/>
      <c r="J2" s="146" t="s">
        <v>10</v>
      </c>
      <c r="K2" s="147"/>
      <c r="L2" s="146" t="s">
        <v>11</v>
      </c>
      <c r="M2" s="147"/>
      <c r="N2" s="146" t="s">
        <v>12</v>
      </c>
      <c r="O2" s="147"/>
      <c r="P2" s="146" t="s">
        <v>13</v>
      </c>
      <c r="Q2" s="147"/>
      <c r="R2" s="146" t="s">
        <v>14</v>
      </c>
      <c r="S2" s="147"/>
      <c r="T2" s="146" t="s">
        <v>15</v>
      </c>
      <c r="U2" s="147"/>
      <c r="V2" s="145" t="s">
        <v>16</v>
      </c>
      <c r="W2" s="145"/>
      <c r="X2" s="145" t="s">
        <v>17</v>
      </c>
      <c r="Y2" s="145"/>
      <c r="Z2" s="145" t="s">
        <v>18</v>
      </c>
      <c r="AA2" s="145"/>
      <c r="AB2" s="145" t="s">
        <v>20</v>
      </c>
      <c r="AC2" s="145"/>
      <c r="AD2" s="145" t="s">
        <v>21</v>
      </c>
      <c r="AE2" s="145"/>
    </row>
    <row r="3" spans="1:42" ht="30" customHeight="1">
      <c r="A3" s="1"/>
      <c r="B3" s="10" t="s">
        <v>5</v>
      </c>
      <c r="C3" s="10" t="s">
        <v>6</v>
      </c>
      <c r="D3" s="11" t="s">
        <v>2</v>
      </c>
      <c r="E3" s="11" t="s">
        <v>3</v>
      </c>
      <c r="F3" s="11" t="s">
        <v>1</v>
      </c>
      <c r="G3" s="11" t="s">
        <v>0</v>
      </c>
      <c r="H3" s="2" t="s">
        <v>8</v>
      </c>
      <c r="I3" s="2" t="s">
        <v>9</v>
      </c>
      <c r="J3" s="2" t="s">
        <v>8</v>
      </c>
      <c r="K3" s="2" t="s">
        <v>9</v>
      </c>
      <c r="L3" s="2" t="s">
        <v>8</v>
      </c>
      <c r="M3" s="2" t="s">
        <v>9</v>
      </c>
      <c r="N3" s="2" t="s">
        <v>8</v>
      </c>
      <c r="O3" s="2" t="s">
        <v>9</v>
      </c>
      <c r="P3" s="2" t="s">
        <v>8</v>
      </c>
      <c r="Q3" s="2" t="s">
        <v>9</v>
      </c>
      <c r="R3" s="2" t="s">
        <v>8</v>
      </c>
      <c r="S3" s="2" t="s">
        <v>9</v>
      </c>
      <c r="T3" s="2" t="s">
        <v>8</v>
      </c>
      <c r="U3" s="2" t="s">
        <v>9</v>
      </c>
      <c r="V3" s="2" t="s">
        <v>8</v>
      </c>
      <c r="W3" s="2" t="s">
        <v>9</v>
      </c>
      <c r="X3" s="2" t="s">
        <v>8</v>
      </c>
      <c r="Y3" s="2" t="s">
        <v>9</v>
      </c>
      <c r="Z3" s="2" t="s">
        <v>8</v>
      </c>
      <c r="AA3" s="2" t="s">
        <v>9</v>
      </c>
      <c r="AB3" s="2" t="s">
        <v>8</v>
      </c>
      <c r="AC3" s="2" t="s">
        <v>9</v>
      </c>
      <c r="AD3" s="2" t="s">
        <v>8</v>
      </c>
      <c r="AE3" s="2" t="s">
        <v>9</v>
      </c>
      <c r="AI3" s="1"/>
      <c r="AJ3" s="1"/>
      <c r="AK3" s="1"/>
      <c r="AL3" s="1"/>
      <c r="AM3" s="1"/>
      <c r="AN3" s="1"/>
      <c r="AO3" s="1"/>
      <c r="AP3" s="1"/>
    </row>
    <row r="4" spans="1:42" s="82" customFormat="1">
      <c r="A4" s="57" t="s">
        <v>97</v>
      </c>
      <c r="B4" s="78"/>
      <c r="C4" s="78"/>
      <c r="D4" s="7">
        <f>184.9+31.46+11.2</f>
        <v>227.56</v>
      </c>
      <c r="E4" s="79">
        <f t="shared" ref="E4" si="0">(D4*$A$2)-((H4*I4)+(J4*K4)+(L4*M4)+(N4*O4)+(P4*Q4)+(R4*S4)+(T4*U4)+(V4*W4)+(X4*Y4)+(Z4*AA4)+(AB4*AC4)+(AD4*AE4))</f>
        <v>689.53399999999999</v>
      </c>
      <c r="F4" s="79">
        <v>1028.94</v>
      </c>
      <c r="G4" s="79">
        <f t="shared" ref="G4" si="1">F4</f>
        <v>1028.94</v>
      </c>
      <c r="H4" s="80">
        <f>5*2</f>
        <v>10</v>
      </c>
      <c r="I4" s="81">
        <v>1</v>
      </c>
      <c r="J4" s="80">
        <f>11.55+2</f>
        <v>13.55</v>
      </c>
      <c r="K4" s="81">
        <v>1</v>
      </c>
      <c r="L4" s="80">
        <f>3*1</f>
        <v>3</v>
      </c>
      <c r="M4" s="81">
        <v>0.8</v>
      </c>
      <c r="N4" s="80">
        <f>2.75+3+3+13.9</f>
        <v>22.65</v>
      </c>
      <c r="O4" s="81">
        <v>1</v>
      </c>
      <c r="P4" s="80">
        <f>3*2.1</f>
        <v>6.3000000000000007</v>
      </c>
      <c r="Q4" s="81">
        <v>2.1</v>
      </c>
      <c r="R4" s="80">
        <f>2*0.9</f>
        <v>1.8</v>
      </c>
      <c r="S4" s="81">
        <v>2.1</v>
      </c>
      <c r="T4" s="80">
        <v>1.1000000000000001</v>
      </c>
      <c r="U4" s="81">
        <v>2.1</v>
      </c>
      <c r="V4" s="80">
        <v>1.1000000000000001</v>
      </c>
      <c r="W4" s="81">
        <v>2.1</v>
      </c>
      <c r="X4" s="63"/>
      <c r="Y4" s="64"/>
      <c r="Z4" s="63"/>
      <c r="AA4" s="64"/>
      <c r="AB4" s="63"/>
      <c r="AC4" s="64"/>
      <c r="AD4" s="80">
        <f>2.2+1.9</f>
        <v>4.0999999999999996</v>
      </c>
      <c r="AE4" s="81">
        <v>3.4</v>
      </c>
      <c r="AI4" s="83"/>
      <c r="AJ4" s="83"/>
      <c r="AK4" s="83"/>
      <c r="AL4" s="83"/>
      <c r="AM4" s="83"/>
      <c r="AN4" s="83"/>
      <c r="AO4" s="83"/>
      <c r="AP4" s="83"/>
    </row>
    <row r="5" spans="1:42" s="82" customFormat="1">
      <c r="A5" s="57" t="s">
        <v>93</v>
      </c>
      <c r="B5" s="78"/>
      <c r="C5" s="78"/>
      <c r="D5" s="7">
        <v>27.06</v>
      </c>
      <c r="E5" s="79">
        <f>(D5*$A$2)-((H5*I5)+(J5*K5)+(L5*M5)+(N5*O5)+(P5*Q5)+(R5*S5)+(T5*U5)+(V5*W5)+(X5*Y5)+(Z5*AA5)+(AB5*AC5)+(AD5*AE5))</f>
        <v>81.800999999999988</v>
      </c>
      <c r="F5" s="84"/>
      <c r="G5" s="84"/>
      <c r="H5" s="80">
        <v>3</v>
      </c>
      <c r="I5" s="81">
        <v>1</v>
      </c>
      <c r="J5" s="63"/>
      <c r="K5" s="64"/>
      <c r="L5" s="63"/>
      <c r="M5" s="64"/>
      <c r="N5" s="63"/>
      <c r="O5" s="64"/>
      <c r="P5" s="80">
        <v>1.33</v>
      </c>
      <c r="Q5" s="81">
        <v>2.1</v>
      </c>
      <c r="R5" s="80">
        <v>2.1</v>
      </c>
      <c r="S5" s="81">
        <v>2.1</v>
      </c>
      <c r="T5" s="63"/>
      <c r="U5" s="64"/>
      <c r="V5" s="63"/>
      <c r="W5" s="64"/>
      <c r="X5" s="63"/>
      <c r="Y5" s="64"/>
      <c r="Z5" s="63"/>
      <c r="AA5" s="64"/>
      <c r="AB5" s="63"/>
      <c r="AC5" s="64"/>
      <c r="AD5" s="63"/>
      <c r="AE5" s="64"/>
      <c r="AI5" s="83"/>
      <c r="AJ5" s="83"/>
      <c r="AK5" s="83"/>
      <c r="AL5" s="83"/>
      <c r="AM5" s="83"/>
      <c r="AN5" s="83"/>
      <c r="AO5" s="83"/>
      <c r="AP5" s="83"/>
    </row>
    <row r="6" spans="1:42" s="82" customFormat="1">
      <c r="A6" s="57" t="s">
        <v>90</v>
      </c>
      <c r="B6" s="7">
        <v>1.75</v>
      </c>
      <c r="C6" s="7">
        <v>1.45</v>
      </c>
      <c r="D6" s="7">
        <f t="shared" ref="D6:D7" si="2">2*(B6+C6)</f>
        <v>6.4</v>
      </c>
      <c r="E6" s="79">
        <f t="shared" ref="E6:E7" si="3">(D6*$A$2)-((H6*I6)+(J6*K6)+(L6*M6)+(N6*O6)+(P6*Q6)+(R6*S6)+(T6*U6)+(V6*W6)+(X6*Y6)+(Z6*AA6)+(AB6*AC6)+(AD6*AE6))</f>
        <v>18.967000000000002</v>
      </c>
      <c r="F6" s="78"/>
      <c r="G6" s="78"/>
      <c r="H6" s="63"/>
      <c r="I6" s="64"/>
      <c r="J6" s="63"/>
      <c r="K6" s="64"/>
      <c r="L6" s="63"/>
      <c r="M6" s="64"/>
      <c r="N6" s="63"/>
      <c r="O6" s="64"/>
      <c r="P6" s="80">
        <v>1.33</v>
      </c>
      <c r="Q6" s="81">
        <v>2.1</v>
      </c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D6" s="63"/>
      <c r="AE6" s="64"/>
      <c r="AI6" s="83"/>
      <c r="AJ6" s="83"/>
      <c r="AK6" s="83"/>
      <c r="AL6" s="83"/>
      <c r="AM6" s="83"/>
      <c r="AN6" s="83"/>
      <c r="AO6" s="83"/>
      <c r="AP6" s="83"/>
    </row>
    <row r="7" spans="1:42" s="82" customFormat="1">
      <c r="A7" s="57" t="s">
        <v>96</v>
      </c>
      <c r="B7" s="7">
        <v>2</v>
      </c>
      <c r="C7" s="7">
        <v>3.35</v>
      </c>
      <c r="D7" s="7">
        <f t="shared" si="2"/>
        <v>10.7</v>
      </c>
      <c r="E7" s="79">
        <f t="shared" si="3"/>
        <v>32.489999999999995</v>
      </c>
      <c r="F7" s="79">
        <f t="shared" ref="F7" si="4">B7*C7</f>
        <v>6.7</v>
      </c>
      <c r="G7" s="79">
        <f t="shared" ref="G7" si="5">F7</f>
        <v>6.7</v>
      </c>
      <c r="H7" s="80">
        <v>2</v>
      </c>
      <c r="I7" s="81">
        <v>1</v>
      </c>
      <c r="J7" s="63"/>
      <c r="K7" s="64"/>
      <c r="L7" s="63"/>
      <c r="M7" s="64"/>
      <c r="N7" s="63"/>
      <c r="O7" s="64"/>
      <c r="P7" s="80">
        <v>0.9</v>
      </c>
      <c r="Q7" s="81">
        <v>2.1</v>
      </c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D7" s="63"/>
      <c r="AE7" s="64"/>
      <c r="AI7" s="83"/>
      <c r="AJ7" s="83"/>
      <c r="AK7" s="83"/>
      <c r="AL7" s="83"/>
      <c r="AM7" s="83"/>
      <c r="AN7" s="83"/>
      <c r="AO7" s="83"/>
      <c r="AP7" s="83"/>
    </row>
    <row r="8" spans="1:42" s="82" customFormat="1">
      <c r="A8" s="57" t="s">
        <v>96</v>
      </c>
      <c r="B8" s="7">
        <v>2</v>
      </c>
      <c r="C8" s="7">
        <v>3.35</v>
      </c>
      <c r="D8" s="7">
        <f t="shared" ref="D8:D17" si="6">2*(B8+C8)</f>
        <v>10.7</v>
      </c>
      <c r="E8" s="79">
        <f t="shared" ref="E8:E20" si="7">(D8*$A$2)-((H8*I8)+(J8*K8)+(L8*M8)+(N8*O8)+(P8*Q8)+(R8*S8)+(T8*U8)+(V8*W8)+(X8*Y8)+(Z8*AA8)+(AB8*AC8)+(AD8*AE8))</f>
        <v>32.489999999999995</v>
      </c>
      <c r="F8" s="79">
        <f t="shared" ref="F8" si="8">B8*C8</f>
        <v>6.7</v>
      </c>
      <c r="G8" s="79">
        <f t="shared" ref="G8:G9" si="9">F8</f>
        <v>6.7</v>
      </c>
      <c r="H8" s="80">
        <v>2</v>
      </c>
      <c r="I8" s="81">
        <v>1</v>
      </c>
      <c r="J8" s="63"/>
      <c r="K8" s="64"/>
      <c r="L8" s="63"/>
      <c r="M8" s="64"/>
      <c r="N8" s="63"/>
      <c r="O8" s="64"/>
      <c r="P8" s="80">
        <v>0.9</v>
      </c>
      <c r="Q8" s="81">
        <v>2.1</v>
      </c>
      <c r="R8" s="63"/>
      <c r="S8" s="64"/>
      <c r="T8" s="63"/>
      <c r="U8" s="64"/>
      <c r="V8" s="63"/>
      <c r="W8" s="64"/>
      <c r="X8" s="63"/>
      <c r="Y8" s="64"/>
      <c r="Z8" s="63"/>
      <c r="AA8" s="64"/>
      <c r="AB8" s="63"/>
      <c r="AC8" s="64"/>
      <c r="AD8" s="63"/>
      <c r="AE8" s="64"/>
      <c r="AI8" s="83"/>
      <c r="AJ8" s="83"/>
      <c r="AK8" s="83"/>
      <c r="AL8" s="83"/>
      <c r="AM8" s="83"/>
      <c r="AN8" s="83"/>
      <c r="AO8" s="83"/>
      <c r="AP8" s="83"/>
    </row>
    <row r="9" spans="1:42" s="82" customFormat="1">
      <c r="A9" s="57" t="s">
        <v>92</v>
      </c>
      <c r="B9" s="78"/>
      <c r="C9" s="78"/>
      <c r="D9" s="7">
        <v>23.2</v>
      </c>
      <c r="E9" s="79">
        <f t="shared" si="7"/>
        <v>61.153999999999996</v>
      </c>
      <c r="F9" s="79">
        <v>29.43</v>
      </c>
      <c r="G9" s="79">
        <f t="shared" si="9"/>
        <v>29.43</v>
      </c>
      <c r="H9" s="80">
        <v>7.1</v>
      </c>
      <c r="I9" s="81">
        <v>1</v>
      </c>
      <c r="J9" s="63"/>
      <c r="K9" s="64"/>
      <c r="L9" s="63"/>
      <c r="M9" s="64"/>
      <c r="N9" s="63"/>
      <c r="O9" s="64"/>
      <c r="P9" s="80">
        <v>1.48</v>
      </c>
      <c r="Q9" s="81">
        <v>2.1</v>
      </c>
      <c r="R9" s="80">
        <v>1.48</v>
      </c>
      <c r="S9" s="81">
        <v>2.1</v>
      </c>
      <c r="T9" s="80">
        <v>2.1</v>
      </c>
      <c r="U9" s="81">
        <v>2.1</v>
      </c>
      <c r="V9" s="63"/>
      <c r="W9" s="64"/>
      <c r="X9" s="63"/>
      <c r="Y9" s="64"/>
      <c r="Z9" s="63"/>
      <c r="AA9" s="64"/>
      <c r="AB9" s="63"/>
      <c r="AC9" s="64"/>
      <c r="AD9" s="63"/>
      <c r="AE9" s="64"/>
      <c r="AI9" s="83"/>
      <c r="AJ9" s="83"/>
      <c r="AK9" s="83"/>
      <c r="AL9" s="83"/>
      <c r="AM9" s="83"/>
      <c r="AN9" s="83"/>
      <c r="AO9" s="83"/>
      <c r="AP9" s="83"/>
    </row>
    <row r="10" spans="1:42" s="82" customFormat="1">
      <c r="A10" s="57" t="s">
        <v>88</v>
      </c>
      <c r="B10" s="7">
        <v>1.65</v>
      </c>
      <c r="C10" s="7">
        <v>1.91</v>
      </c>
      <c r="D10" s="7">
        <f t="shared" si="6"/>
        <v>7.1199999999999992</v>
      </c>
      <c r="E10" s="79">
        <f t="shared" si="7"/>
        <v>21.099999999999998</v>
      </c>
      <c r="F10" s="78"/>
      <c r="G10" s="78"/>
      <c r="H10" s="63"/>
      <c r="I10" s="64"/>
      <c r="J10" s="63"/>
      <c r="K10" s="64"/>
      <c r="L10" s="63"/>
      <c r="M10" s="64"/>
      <c r="N10" s="63"/>
      <c r="O10" s="64"/>
      <c r="P10" s="80">
        <v>1.48</v>
      </c>
      <c r="Q10" s="81">
        <v>2.1</v>
      </c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63"/>
      <c r="AC10" s="64"/>
      <c r="AD10" s="63"/>
      <c r="AE10" s="64"/>
      <c r="AI10" s="83"/>
      <c r="AJ10" s="83"/>
      <c r="AK10" s="83"/>
      <c r="AL10" s="83"/>
      <c r="AM10" s="83"/>
      <c r="AN10" s="83"/>
      <c r="AO10" s="83"/>
      <c r="AP10" s="83"/>
    </row>
    <row r="11" spans="1:42" s="82" customFormat="1">
      <c r="A11" s="57" t="s">
        <v>89</v>
      </c>
      <c r="B11" s="7">
        <v>1.65</v>
      </c>
      <c r="C11" s="7">
        <v>1.91</v>
      </c>
      <c r="D11" s="7">
        <f t="shared" si="6"/>
        <v>7.1199999999999992</v>
      </c>
      <c r="E11" s="79">
        <f t="shared" si="7"/>
        <v>21.099999999999998</v>
      </c>
      <c r="F11" s="78"/>
      <c r="G11" s="78"/>
      <c r="H11" s="63"/>
      <c r="I11" s="64"/>
      <c r="J11" s="63"/>
      <c r="K11" s="64"/>
      <c r="L11" s="63"/>
      <c r="M11" s="64"/>
      <c r="N11" s="63"/>
      <c r="O11" s="64"/>
      <c r="P11" s="80">
        <v>1.48</v>
      </c>
      <c r="Q11" s="81">
        <v>2.1</v>
      </c>
      <c r="R11" s="63"/>
      <c r="S11" s="64"/>
      <c r="T11" s="63"/>
      <c r="U11" s="64"/>
      <c r="V11" s="63"/>
      <c r="W11" s="64"/>
      <c r="X11" s="63"/>
      <c r="Y11" s="64"/>
      <c r="Z11" s="63"/>
      <c r="AA11" s="64"/>
      <c r="AB11" s="63"/>
      <c r="AC11" s="64"/>
      <c r="AD11" s="63"/>
      <c r="AE11" s="64"/>
      <c r="AI11" s="83"/>
      <c r="AJ11" s="83"/>
      <c r="AK11" s="83"/>
      <c r="AL11" s="83"/>
      <c r="AM11" s="83"/>
      <c r="AN11" s="83"/>
      <c r="AO11" s="83"/>
      <c r="AP11" s="83"/>
    </row>
    <row r="12" spans="1:42" s="82" customFormat="1">
      <c r="A12" s="57" t="s">
        <v>94</v>
      </c>
      <c r="B12" s="78"/>
      <c r="C12" s="78"/>
      <c r="D12" s="7">
        <v>25.76</v>
      </c>
      <c r="E12" s="79">
        <f t="shared" si="7"/>
        <v>83.174000000000007</v>
      </c>
      <c r="F12" s="84"/>
      <c r="G12" s="84"/>
      <c r="H12" s="63"/>
      <c r="I12" s="64"/>
      <c r="J12" s="63"/>
      <c r="K12" s="64"/>
      <c r="L12" s="63"/>
      <c r="M12" s="64"/>
      <c r="N12" s="63"/>
      <c r="O12" s="64"/>
      <c r="P12" s="80">
        <v>2.1</v>
      </c>
      <c r="Q12" s="81">
        <v>2.1</v>
      </c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  <c r="AD12" s="63"/>
      <c r="AE12" s="64"/>
      <c r="AI12" s="83"/>
      <c r="AJ12" s="83"/>
      <c r="AK12" s="83"/>
      <c r="AL12" s="83"/>
      <c r="AM12" s="83"/>
      <c r="AN12" s="83"/>
      <c r="AO12" s="83"/>
      <c r="AP12" s="83"/>
    </row>
    <row r="13" spans="1:42" s="82" customFormat="1">
      <c r="A13" s="57" t="s">
        <v>91</v>
      </c>
      <c r="B13" s="7">
        <v>0.85</v>
      </c>
      <c r="C13" s="7">
        <v>2.0499999999999998</v>
      </c>
      <c r="D13" s="7">
        <f t="shared" si="6"/>
        <v>5.8</v>
      </c>
      <c r="E13" s="79">
        <f t="shared" si="7"/>
        <v>19.72</v>
      </c>
      <c r="F13" s="78"/>
      <c r="G13" s="78"/>
      <c r="H13" s="63"/>
      <c r="I13" s="64"/>
      <c r="J13" s="63"/>
      <c r="K13" s="64"/>
      <c r="L13" s="63"/>
      <c r="M13" s="64"/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  <c r="AB13" s="63"/>
      <c r="AC13" s="64"/>
      <c r="AD13" s="63"/>
      <c r="AE13" s="64"/>
      <c r="AI13" s="83"/>
      <c r="AJ13" s="83"/>
      <c r="AK13" s="83"/>
      <c r="AL13" s="83"/>
      <c r="AM13" s="83"/>
      <c r="AN13" s="83"/>
      <c r="AO13" s="83"/>
      <c r="AP13" s="83"/>
    </row>
    <row r="14" spans="1:42" s="82" customFormat="1">
      <c r="A14" s="57" t="s">
        <v>91</v>
      </c>
      <c r="B14" s="7">
        <v>1.5</v>
      </c>
      <c r="C14" s="7">
        <v>1.95</v>
      </c>
      <c r="D14" s="7">
        <f t="shared" si="6"/>
        <v>6.9</v>
      </c>
      <c r="E14" s="79">
        <f t="shared" si="7"/>
        <v>23.46</v>
      </c>
      <c r="F14" s="78"/>
      <c r="G14" s="78"/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B14" s="63"/>
      <c r="AC14" s="64"/>
      <c r="AD14" s="63"/>
      <c r="AE14" s="64"/>
      <c r="AI14" s="83"/>
      <c r="AJ14" s="83"/>
      <c r="AK14" s="83"/>
      <c r="AL14" s="83"/>
      <c r="AM14" s="83"/>
      <c r="AN14" s="83"/>
      <c r="AO14" s="83"/>
      <c r="AP14" s="83"/>
    </row>
    <row r="15" spans="1:42" s="82" customFormat="1">
      <c r="A15" s="57" t="s">
        <v>90</v>
      </c>
      <c r="B15" s="7">
        <v>2.9</v>
      </c>
      <c r="C15" s="7">
        <v>1.95</v>
      </c>
      <c r="D15" s="7">
        <f t="shared" si="6"/>
        <v>9.6999999999999993</v>
      </c>
      <c r="E15" s="79">
        <f t="shared" si="7"/>
        <v>30.669999999999995</v>
      </c>
      <c r="F15" s="78"/>
      <c r="G15" s="78"/>
      <c r="H15" s="63"/>
      <c r="I15" s="64"/>
      <c r="J15" s="63"/>
      <c r="K15" s="64"/>
      <c r="L15" s="63"/>
      <c r="M15" s="64"/>
      <c r="N15" s="63"/>
      <c r="O15" s="64"/>
      <c r="P15" s="80">
        <v>1.1000000000000001</v>
      </c>
      <c r="Q15" s="81">
        <v>2.1</v>
      </c>
      <c r="R15" s="63"/>
      <c r="S15" s="64"/>
      <c r="T15" s="63"/>
      <c r="U15" s="64"/>
      <c r="V15" s="63"/>
      <c r="W15" s="64"/>
      <c r="X15" s="63"/>
      <c r="Y15" s="64"/>
      <c r="Z15" s="63"/>
      <c r="AA15" s="64"/>
      <c r="AB15" s="63"/>
      <c r="AC15" s="64"/>
      <c r="AD15" s="63"/>
      <c r="AE15" s="64"/>
      <c r="AI15" s="83"/>
      <c r="AJ15" s="83"/>
      <c r="AK15" s="83"/>
      <c r="AL15" s="83"/>
      <c r="AM15" s="83"/>
      <c r="AN15" s="83"/>
      <c r="AO15" s="83"/>
      <c r="AP15" s="83"/>
    </row>
    <row r="16" spans="1:42" s="82" customFormat="1">
      <c r="A16" s="57" t="s">
        <v>91</v>
      </c>
      <c r="B16" s="7">
        <v>1.9</v>
      </c>
      <c r="C16" s="7">
        <v>3.25</v>
      </c>
      <c r="D16" s="7">
        <f t="shared" si="6"/>
        <v>10.3</v>
      </c>
      <c r="E16" s="79">
        <f t="shared" si="7"/>
        <v>28.560000000000002</v>
      </c>
      <c r="F16" s="78"/>
      <c r="G16" s="78"/>
      <c r="H16" s="63"/>
      <c r="I16" s="64"/>
      <c r="J16" s="63"/>
      <c r="K16" s="64"/>
      <c r="L16" s="63"/>
      <c r="M16" s="64"/>
      <c r="N16" s="63"/>
      <c r="O16" s="64"/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  <c r="AB16" s="63"/>
      <c r="AC16" s="64"/>
      <c r="AD16" s="80">
        <v>1.9</v>
      </c>
      <c r="AE16" s="81">
        <v>3.4</v>
      </c>
      <c r="AI16" s="83"/>
      <c r="AJ16" s="83"/>
      <c r="AK16" s="83"/>
      <c r="AL16" s="83"/>
      <c r="AM16" s="83"/>
      <c r="AN16" s="83"/>
      <c r="AO16" s="83"/>
      <c r="AP16" s="83"/>
    </row>
    <row r="17" spans="1:42" s="82" customFormat="1">
      <c r="A17" s="57" t="s">
        <v>95</v>
      </c>
      <c r="B17" s="7">
        <v>8.8000000000000007</v>
      </c>
      <c r="C17" s="7">
        <v>12.7</v>
      </c>
      <c r="D17" s="7">
        <f t="shared" si="6"/>
        <v>43</v>
      </c>
      <c r="E17" s="79">
        <f t="shared" si="7"/>
        <v>134.72</v>
      </c>
      <c r="F17" s="84"/>
      <c r="G17" s="84"/>
      <c r="H17" s="80">
        <v>2</v>
      </c>
      <c r="I17" s="81">
        <v>1</v>
      </c>
      <c r="J17" s="80">
        <v>2</v>
      </c>
      <c r="K17" s="81">
        <v>1</v>
      </c>
      <c r="L17" s="63"/>
      <c r="M17" s="64"/>
      <c r="N17" s="63"/>
      <c r="O17" s="64"/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  <c r="AB17" s="75"/>
      <c r="AC17" s="76"/>
      <c r="AD17" s="80">
        <v>2.2000000000000002</v>
      </c>
      <c r="AE17" s="81">
        <v>3.4</v>
      </c>
      <c r="AI17" s="83"/>
      <c r="AJ17" s="83"/>
      <c r="AK17" s="83"/>
      <c r="AL17" s="83"/>
      <c r="AM17" s="83"/>
      <c r="AN17" s="83"/>
      <c r="AO17" s="83"/>
      <c r="AP17" s="83"/>
    </row>
    <row r="18" spans="1:42" s="82" customFormat="1">
      <c r="A18" s="57" t="s">
        <v>98</v>
      </c>
      <c r="B18" s="78"/>
      <c r="C18" s="78"/>
      <c r="D18" s="7">
        <v>16.739999999999998</v>
      </c>
      <c r="E18" s="79">
        <f t="shared" si="7"/>
        <v>53.405999999999992</v>
      </c>
      <c r="F18" s="79">
        <v>8.6</v>
      </c>
      <c r="G18" s="79">
        <f t="shared" ref="G18" si="10">F18</f>
        <v>8.6</v>
      </c>
      <c r="H18" s="80">
        <v>1.2</v>
      </c>
      <c r="I18" s="81">
        <v>1</v>
      </c>
      <c r="J18" s="63"/>
      <c r="K18" s="64"/>
      <c r="L18" s="63"/>
      <c r="M18" s="64"/>
      <c r="N18" s="63"/>
      <c r="O18" s="64"/>
      <c r="P18" s="80">
        <v>1.1000000000000001</v>
      </c>
      <c r="Q18" s="81">
        <v>2.1</v>
      </c>
      <c r="R18" s="63"/>
      <c r="S18" s="64"/>
      <c r="T18" s="63"/>
      <c r="U18" s="64"/>
      <c r="V18" s="63"/>
      <c r="W18" s="64"/>
      <c r="X18" s="63"/>
      <c r="Y18" s="64"/>
      <c r="Z18" s="63"/>
      <c r="AA18" s="64"/>
      <c r="AB18" s="63"/>
      <c r="AC18" s="64"/>
      <c r="AD18" s="63"/>
      <c r="AE18" s="64"/>
      <c r="AI18" s="83"/>
      <c r="AJ18" s="83"/>
      <c r="AK18" s="83"/>
      <c r="AL18" s="83"/>
      <c r="AM18" s="83"/>
      <c r="AN18" s="83"/>
      <c r="AO18" s="83"/>
      <c r="AP18" s="83"/>
    </row>
    <row r="19" spans="1:42"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</row>
    <row r="20" spans="1:42" s="82" customFormat="1">
      <c r="A20" s="57" t="s">
        <v>22</v>
      </c>
      <c r="B20" s="78"/>
      <c r="C20" s="78"/>
      <c r="D20" s="7">
        <v>168.46</v>
      </c>
      <c r="E20" s="79">
        <f t="shared" si="7"/>
        <v>504.56399999999996</v>
      </c>
      <c r="F20" s="78"/>
      <c r="G20" s="78"/>
      <c r="H20" s="80">
        <f>7*2</f>
        <v>14</v>
      </c>
      <c r="I20" s="81">
        <v>1</v>
      </c>
      <c r="J20" s="80">
        <f>11.55</f>
        <v>11.55</v>
      </c>
      <c r="K20" s="81">
        <v>1</v>
      </c>
      <c r="L20" s="80">
        <v>3.35</v>
      </c>
      <c r="M20" s="81">
        <v>1</v>
      </c>
      <c r="N20" s="80">
        <f>3*3</f>
        <v>9</v>
      </c>
      <c r="O20" s="81">
        <v>1</v>
      </c>
      <c r="P20" s="80">
        <f>3*1</f>
        <v>3</v>
      </c>
      <c r="Q20" s="81">
        <v>0.8</v>
      </c>
      <c r="R20" s="80">
        <v>7.1</v>
      </c>
      <c r="S20" s="81">
        <v>1</v>
      </c>
      <c r="T20" s="80">
        <v>2.75</v>
      </c>
      <c r="U20" s="81">
        <v>1</v>
      </c>
      <c r="V20" s="80">
        <v>13.9</v>
      </c>
      <c r="W20" s="81">
        <v>1</v>
      </c>
      <c r="X20" s="80">
        <v>4.1500000000000004</v>
      </c>
      <c r="Y20" s="81">
        <v>1</v>
      </c>
      <c r="Z20" s="63"/>
      <c r="AA20" s="64"/>
      <c r="AB20" s="63"/>
      <c r="AC20" s="64"/>
      <c r="AD20" s="63"/>
      <c r="AE20" s="64"/>
    </row>
    <row r="21" spans="1:42" s="5" customFormat="1">
      <c r="A21" s="44" t="s">
        <v>23</v>
      </c>
      <c r="B21" s="9"/>
      <c r="C21" s="9"/>
      <c r="D21" s="9"/>
      <c r="E21" s="9"/>
      <c r="F21" s="9"/>
      <c r="G21" s="9"/>
      <c r="H21" s="75"/>
      <c r="I21" s="76"/>
      <c r="J21" s="75"/>
      <c r="K21" s="76"/>
      <c r="L21" s="75"/>
      <c r="M21" s="76"/>
      <c r="N21" s="75"/>
      <c r="O21" s="76"/>
      <c r="P21" s="75"/>
      <c r="Q21" s="76"/>
      <c r="R21" s="75"/>
      <c r="S21" s="76"/>
      <c r="T21" s="75"/>
      <c r="U21" s="76"/>
      <c r="V21" s="75"/>
      <c r="W21" s="76"/>
      <c r="X21" s="75"/>
      <c r="Y21" s="76"/>
      <c r="Z21" s="75"/>
      <c r="AA21" s="76"/>
      <c r="AB21" s="75"/>
      <c r="AC21" s="76"/>
      <c r="AD21" s="75"/>
      <c r="AE21" s="76"/>
    </row>
    <row r="26" spans="1:42">
      <c r="E26" s="43"/>
    </row>
    <row r="27" spans="1:42">
      <c r="N27" s="45"/>
    </row>
  </sheetData>
  <mergeCells count="13">
    <mergeCell ref="AB2:AC2"/>
    <mergeCell ref="AD2:AE2"/>
    <mergeCell ref="H1:AE1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2"/>
  <sheetViews>
    <sheetView zoomScale="85" zoomScaleNormal="85" workbookViewId="0">
      <pane ySplit="4" topLeftCell="A5" activePane="bottomLeft" state="frozenSplit"/>
      <selection pane="bottomLeft" activeCell="A52" sqref="A52:XFD5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5" t="s">
        <v>259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40" s="3" customFormat="1">
      <c r="A2" s="12" t="s">
        <v>19</v>
      </c>
      <c r="F2" s="145" t="s">
        <v>4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40" s="3" customFormat="1">
      <c r="A3" s="47">
        <f>Memória!A2</f>
        <v>3.4</v>
      </c>
      <c r="F3" s="146" t="s">
        <v>7</v>
      </c>
      <c r="G3" s="147"/>
      <c r="H3" s="146" t="s">
        <v>10</v>
      </c>
      <c r="I3" s="147"/>
      <c r="J3" s="146" t="s">
        <v>11</v>
      </c>
      <c r="K3" s="147"/>
      <c r="L3" s="146" t="s">
        <v>12</v>
      </c>
      <c r="M3" s="147"/>
      <c r="N3" s="146" t="s">
        <v>13</v>
      </c>
      <c r="O3" s="147"/>
      <c r="P3" s="146" t="s">
        <v>14</v>
      </c>
      <c r="Q3" s="147"/>
      <c r="R3" s="146" t="s">
        <v>15</v>
      </c>
      <c r="S3" s="147"/>
      <c r="T3" s="145" t="s">
        <v>16</v>
      </c>
      <c r="U3" s="145"/>
      <c r="V3" s="145" t="s">
        <v>17</v>
      </c>
      <c r="W3" s="145"/>
      <c r="X3" s="145" t="s">
        <v>18</v>
      </c>
      <c r="Y3" s="145"/>
      <c r="Z3" s="145" t="s">
        <v>20</v>
      </c>
      <c r="AA3" s="145"/>
      <c r="AB3" s="145" t="s">
        <v>21</v>
      </c>
      <c r="AC3" s="145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3" t="s">
        <v>97</v>
      </c>
      <c r="B5" s="9"/>
      <c r="C5" s="9"/>
      <c r="D5" s="6">
        <f>184.9+31.46+11.2</f>
        <v>227.56</v>
      </c>
      <c r="E5" s="4">
        <f t="shared" ref="E5:E17" si="0">(D5*$A$3)-((F5*G5)+(H5*I5)+(J5*K5)+(L5*M5)+(N5*O5)+(P5*Q5)+(R5*S5)+(T5*U5)+(V5*W5)+(X5*Y5)+(Z5*AA5)+(AB5*AC5))</f>
        <v>689.53399999999999</v>
      </c>
      <c r="F5" s="80">
        <f>5*2</f>
        <v>10</v>
      </c>
      <c r="G5" s="81">
        <v>1</v>
      </c>
      <c r="H5" s="80">
        <f>11.55+2</f>
        <v>13.55</v>
      </c>
      <c r="I5" s="81">
        <v>1</v>
      </c>
      <c r="J5" s="80">
        <f>3*1</f>
        <v>3</v>
      </c>
      <c r="K5" s="81">
        <v>0.8</v>
      </c>
      <c r="L5" s="80">
        <f>2.75+3+3+13.9</f>
        <v>22.65</v>
      </c>
      <c r="M5" s="81">
        <v>1</v>
      </c>
      <c r="N5" s="80">
        <f>3*2.1</f>
        <v>6.3000000000000007</v>
      </c>
      <c r="O5" s="81">
        <v>2.1</v>
      </c>
      <c r="P5" s="80">
        <f>2*0.9</f>
        <v>1.8</v>
      </c>
      <c r="Q5" s="81">
        <v>2.1</v>
      </c>
      <c r="R5" s="80">
        <v>1.1000000000000001</v>
      </c>
      <c r="S5" s="81">
        <v>2.1</v>
      </c>
      <c r="T5" s="80">
        <v>1.1000000000000001</v>
      </c>
      <c r="U5" s="81">
        <v>2.1</v>
      </c>
      <c r="V5" s="63"/>
      <c r="W5" s="64"/>
      <c r="X5" s="63"/>
      <c r="Y5" s="64"/>
      <c r="Z5" s="63"/>
      <c r="AA5" s="64"/>
      <c r="AB5" s="80">
        <f>2.2+1.9</f>
        <v>4.0999999999999996</v>
      </c>
      <c r="AC5" s="81">
        <v>3.4</v>
      </c>
      <c r="AG5" s="1"/>
      <c r="AH5" s="1"/>
      <c r="AI5" s="1"/>
      <c r="AJ5" s="1"/>
      <c r="AK5" s="1"/>
      <c r="AL5" s="1"/>
      <c r="AM5" s="1"/>
      <c r="AN5" s="1"/>
    </row>
    <row r="6" spans="1:40">
      <c r="A6" s="53" t="s">
        <v>93</v>
      </c>
      <c r="B6" s="9"/>
      <c r="C6" s="9"/>
      <c r="D6" s="6">
        <v>27.06</v>
      </c>
      <c r="E6" s="4">
        <f t="shared" si="0"/>
        <v>81.800999999999988</v>
      </c>
      <c r="F6" s="80">
        <v>3</v>
      </c>
      <c r="G6" s="81">
        <v>1</v>
      </c>
      <c r="H6" s="63"/>
      <c r="I6" s="64"/>
      <c r="J6" s="63"/>
      <c r="K6" s="64"/>
      <c r="L6" s="63"/>
      <c r="M6" s="64"/>
      <c r="N6" s="80">
        <v>1.33</v>
      </c>
      <c r="O6" s="81">
        <v>2.1</v>
      </c>
      <c r="P6" s="80">
        <v>2.1</v>
      </c>
      <c r="Q6" s="81">
        <v>2.1</v>
      </c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G6" s="1"/>
      <c r="AH6" s="1"/>
      <c r="AI6" s="1"/>
      <c r="AJ6" s="1"/>
      <c r="AK6" s="1"/>
      <c r="AL6" s="1"/>
      <c r="AM6" s="1"/>
      <c r="AN6" s="1"/>
    </row>
    <row r="7" spans="1:40">
      <c r="A7" s="53" t="s">
        <v>90</v>
      </c>
      <c r="B7" s="6">
        <v>1.75</v>
      </c>
      <c r="C7" s="6">
        <v>1.45</v>
      </c>
      <c r="D7" s="6">
        <f t="shared" ref="D7:D16" si="1">2*(B7+C7)</f>
        <v>6.4</v>
      </c>
      <c r="E7" s="4">
        <f t="shared" si="0"/>
        <v>18.967000000000002</v>
      </c>
      <c r="F7" s="63"/>
      <c r="G7" s="64"/>
      <c r="H7" s="63"/>
      <c r="I7" s="64"/>
      <c r="J7" s="63"/>
      <c r="K7" s="64"/>
      <c r="L7" s="63"/>
      <c r="M7" s="64"/>
      <c r="N7" s="80">
        <v>1.33</v>
      </c>
      <c r="O7" s="81">
        <v>2.1</v>
      </c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G7" s="1"/>
      <c r="AH7" s="1"/>
      <c r="AI7" s="1"/>
      <c r="AJ7" s="1"/>
      <c r="AK7" s="1"/>
      <c r="AL7" s="1"/>
      <c r="AM7" s="1"/>
      <c r="AN7" s="1"/>
    </row>
    <row r="8" spans="1:40">
      <c r="A8" s="53" t="s">
        <v>92</v>
      </c>
      <c r="B8" s="9"/>
      <c r="C8" s="9"/>
      <c r="D8" s="6">
        <v>23.2</v>
      </c>
      <c r="E8" s="4">
        <f t="shared" si="0"/>
        <v>61.153999999999996</v>
      </c>
      <c r="F8" s="80">
        <v>7.1</v>
      </c>
      <c r="G8" s="81">
        <v>1</v>
      </c>
      <c r="H8" s="63"/>
      <c r="I8" s="64"/>
      <c r="J8" s="63"/>
      <c r="K8" s="64"/>
      <c r="L8" s="63"/>
      <c r="M8" s="64"/>
      <c r="N8" s="80">
        <v>1.48</v>
      </c>
      <c r="O8" s="81">
        <v>2.1</v>
      </c>
      <c r="P8" s="80">
        <v>1.48</v>
      </c>
      <c r="Q8" s="81">
        <v>2.1</v>
      </c>
      <c r="R8" s="80">
        <v>2.1</v>
      </c>
      <c r="S8" s="81">
        <v>2.1</v>
      </c>
      <c r="T8" s="63"/>
      <c r="U8" s="64"/>
      <c r="V8" s="63"/>
      <c r="W8" s="64"/>
      <c r="X8" s="63"/>
      <c r="Y8" s="64"/>
      <c r="Z8" s="63"/>
      <c r="AA8" s="64"/>
      <c r="AB8" s="63"/>
      <c r="AC8" s="64"/>
      <c r="AG8" s="1"/>
      <c r="AH8" s="1"/>
      <c r="AI8" s="1"/>
      <c r="AJ8" s="1"/>
      <c r="AK8" s="1"/>
      <c r="AL8" s="1"/>
      <c r="AM8" s="1"/>
      <c r="AN8" s="1"/>
    </row>
    <row r="9" spans="1:40">
      <c r="A9" s="53" t="s">
        <v>88</v>
      </c>
      <c r="B9" s="6">
        <v>1.65</v>
      </c>
      <c r="C9" s="6">
        <v>1.91</v>
      </c>
      <c r="D9" s="6">
        <f t="shared" si="1"/>
        <v>7.1199999999999992</v>
      </c>
      <c r="E9" s="4">
        <f t="shared" si="0"/>
        <v>21.099999999999998</v>
      </c>
      <c r="F9" s="63"/>
      <c r="G9" s="64"/>
      <c r="H9" s="63"/>
      <c r="I9" s="64"/>
      <c r="J9" s="63"/>
      <c r="K9" s="64"/>
      <c r="L9" s="63"/>
      <c r="M9" s="64"/>
      <c r="N9" s="80">
        <v>1.48</v>
      </c>
      <c r="O9" s="81">
        <v>2.1</v>
      </c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  <c r="AG9" s="1"/>
      <c r="AH9" s="1"/>
      <c r="AI9" s="1"/>
      <c r="AJ9" s="1"/>
      <c r="AK9" s="1"/>
      <c r="AL9" s="1"/>
      <c r="AM9" s="1"/>
      <c r="AN9" s="1"/>
    </row>
    <row r="10" spans="1:40">
      <c r="A10" s="53" t="s">
        <v>89</v>
      </c>
      <c r="B10" s="6">
        <v>1.65</v>
      </c>
      <c r="C10" s="6">
        <v>1.91</v>
      </c>
      <c r="D10" s="6">
        <f t="shared" si="1"/>
        <v>7.1199999999999992</v>
      </c>
      <c r="E10" s="4">
        <f t="shared" si="0"/>
        <v>21.099999999999998</v>
      </c>
      <c r="F10" s="63"/>
      <c r="G10" s="64"/>
      <c r="H10" s="63"/>
      <c r="I10" s="64"/>
      <c r="J10" s="63"/>
      <c r="K10" s="64"/>
      <c r="L10" s="63"/>
      <c r="M10" s="64"/>
      <c r="N10" s="80">
        <v>1.48</v>
      </c>
      <c r="O10" s="81">
        <v>2.1</v>
      </c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63"/>
      <c r="AC10" s="64"/>
      <c r="AG10" s="1"/>
      <c r="AH10" s="1"/>
      <c r="AI10" s="1"/>
      <c r="AJ10" s="1"/>
      <c r="AK10" s="1"/>
      <c r="AL10" s="1"/>
      <c r="AM10" s="1"/>
      <c r="AN10" s="1"/>
    </row>
    <row r="11" spans="1:40">
      <c r="A11" s="53" t="s">
        <v>94</v>
      </c>
      <c r="B11" s="9"/>
      <c r="C11" s="9"/>
      <c r="D11" s="6">
        <v>25.76</v>
      </c>
      <c r="E11" s="4">
        <f t="shared" si="0"/>
        <v>83.174000000000007</v>
      </c>
      <c r="F11" s="63"/>
      <c r="G11" s="64"/>
      <c r="H11" s="63"/>
      <c r="I11" s="64"/>
      <c r="J11" s="63"/>
      <c r="K11" s="64"/>
      <c r="L11" s="63"/>
      <c r="M11" s="64"/>
      <c r="N11" s="80">
        <v>2.1</v>
      </c>
      <c r="O11" s="81">
        <v>2.1</v>
      </c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63"/>
      <c r="AA11" s="64"/>
      <c r="AB11" s="63"/>
      <c r="AC11" s="64"/>
      <c r="AG11" s="1"/>
      <c r="AH11" s="1"/>
      <c r="AI11" s="1"/>
      <c r="AJ11" s="1"/>
      <c r="AK11" s="1"/>
      <c r="AL11" s="1"/>
      <c r="AM11" s="1"/>
      <c r="AN11" s="1"/>
    </row>
    <row r="12" spans="1:40">
      <c r="A12" s="53" t="s">
        <v>91</v>
      </c>
      <c r="B12" s="6">
        <v>0.85</v>
      </c>
      <c r="C12" s="6">
        <v>2.0499999999999998</v>
      </c>
      <c r="D12" s="6">
        <f t="shared" si="1"/>
        <v>5.8</v>
      </c>
      <c r="E12" s="4">
        <f t="shared" si="0"/>
        <v>19.72</v>
      </c>
      <c r="F12" s="63"/>
      <c r="G12" s="64"/>
      <c r="H12" s="63"/>
      <c r="I12" s="64"/>
      <c r="J12" s="63"/>
      <c r="K12" s="64"/>
      <c r="L12" s="63"/>
      <c r="M12" s="64"/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  <c r="AG12" s="1"/>
      <c r="AH12" s="1"/>
      <c r="AI12" s="1"/>
      <c r="AJ12" s="1"/>
      <c r="AK12" s="1"/>
      <c r="AL12" s="1"/>
      <c r="AM12" s="1"/>
      <c r="AN12" s="1"/>
    </row>
    <row r="13" spans="1:40">
      <c r="A13" s="53" t="s">
        <v>91</v>
      </c>
      <c r="B13" s="6">
        <v>1.5</v>
      </c>
      <c r="C13" s="6">
        <v>1.95</v>
      </c>
      <c r="D13" s="6">
        <f t="shared" si="1"/>
        <v>6.9</v>
      </c>
      <c r="E13" s="4">
        <f t="shared" si="0"/>
        <v>23.46</v>
      </c>
      <c r="F13" s="63"/>
      <c r="G13" s="64"/>
      <c r="H13" s="63"/>
      <c r="I13" s="64"/>
      <c r="J13" s="63"/>
      <c r="K13" s="64"/>
      <c r="L13" s="63"/>
      <c r="M13" s="64"/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  <c r="AB13" s="63"/>
      <c r="AC13" s="64"/>
      <c r="AG13" s="1"/>
      <c r="AH13" s="1"/>
      <c r="AI13" s="1"/>
      <c r="AJ13" s="1"/>
      <c r="AK13" s="1"/>
      <c r="AL13" s="1"/>
      <c r="AM13" s="1"/>
      <c r="AN13" s="1"/>
    </row>
    <row r="14" spans="1:40">
      <c r="A14" s="53" t="s">
        <v>90</v>
      </c>
      <c r="B14" s="6">
        <v>2.9</v>
      </c>
      <c r="C14" s="6">
        <v>1.95</v>
      </c>
      <c r="D14" s="6">
        <f t="shared" si="1"/>
        <v>9.6999999999999993</v>
      </c>
      <c r="E14" s="4">
        <f t="shared" si="0"/>
        <v>30.669999999999995</v>
      </c>
      <c r="F14" s="63"/>
      <c r="G14" s="64"/>
      <c r="H14" s="63"/>
      <c r="I14" s="64"/>
      <c r="J14" s="63"/>
      <c r="K14" s="64"/>
      <c r="L14" s="63"/>
      <c r="M14" s="64"/>
      <c r="N14" s="80">
        <v>1.1000000000000001</v>
      </c>
      <c r="O14" s="81">
        <v>2.1</v>
      </c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B14" s="63"/>
      <c r="AC14" s="64"/>
      <c r="AG14" s="1"/>
      <c r="AH14" s="1"/>
      <c r="AI14" s="1"/>
      <c r="AJ14" s="1"/>
      <c r="AK14" s="1"/>
      <c r="AL14" s="1"/>
      <c r="AM14" s="1"/>
      <c r="AN14" s="1"/>
    </row>
    <row r="15" spans="1:40">
      <c r="A15" s="53" t="s">
        <v>91</v>
      </c>
      <c r="B15" s="6">
        <v>1.9</v>
      </c>
      <c r="C15" s="6">
        <v>3.25</v>
      </c>
      <c r="D15" s="6">
        <f t="shared" si="1"/>
        <v>10.3</v>
      </c>
      <c r="E15" s="4">
        <f t="shared" si="0"/>
        <v>28.560000000000002</v>
      </c>
      <c r="F15" s="63"/>
      <c r="G15" s="64"/>
      <c r="H15" s="63"/>
      <c r="I15" s="64"/>
      <c r="J15" s="63"/>
      <c r="K15" s="64"/>
      <c r="L15" s="63"/>
      <c r="M15" s="64"/>
      <c r="N15" s="63"/>
      <c r="O15" s="64"/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  <c r="AB15" s="80">
        <v>1.9</v>
      </c>
      <c r="AC15" s="81">
        <v>3.4</v>
      </c>
      <c r="AG15" s="1"/>
      <c r="AH15" s="1"/>
      <c r="AI15" s="1"/>
      <c r="AJ15" s="1"/>
      <c r="AK15" s="1"/>
      <c r="AL15" s="1"/>
      <c r="AM15" s="1"/>
      <c r="AN15" s="1"/>
    </row>
    <row r="16" spans="1:40">
      <c r="A16" s="53" t="s">
        <v>95</v>
      </c>
      <c r="B16" s="6">
        <v>8.8000000000000007</v>
      </c>
      <c r="C16" s="6">
        <v>12.7</v>
      </c>
      <c r="D16" s="6">
        <f t="shared" si="1"/>
        <v>43</v>
      </c>
      <c r="E16" s="4">
        <f t="shared" si="0"/>
        <v>134.72</v>
      </c>
      <c r="F16" s="80">
        <v>2</v>
      </c>
      <c r="G16" s="81">
        <v>1</v>
      </c>
      <c r="H16" s="80">
        <v>2</v>
      </c>
      <c r="I16" s="81">
        <v>1</v>
      </c>
      <c r="J16" s="63"/>
      <c r="K16" s="64"/>
      <c r="L16" s="63"/>
      <c r="M16" s="64"/>
      <c r="N16" s="63"/>
      <c r="O16" s="64"/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75"/>
      <c r="AA16" s="76"/>
      <c r="AB16" s="80">
        <v>2.2000000000000002</v>
      </c>
      <c r="AC16" s="81">
        <v>3.4</v>
      </c>
      <c r="AG16" s="1"/>
      <c r="AH16" s="1"/>
      <c r="AI16" s="1"/>
      <c r="AJ16" s="1"/>
      <c r="AK16" s="1"/>
      <c r="AL16" s="1"/>
      <c r="AM16" s="1"/>
      <c r="AN16" s="1"/>
    </row>
    <row r="17" spans="1:40">
      <c r="A17" s="53" t="s">
        <v>98</v>
      </c>
      <c r="B17" s="9"/>
      <c r="C17" s="9"/>
      <c r="D17" s="6">
        <v>16.739999999999998</v>
      </c>
      <c r="E17" s="4">
        <f t="shared" si="0"/>
        <v>53.405999999999992</v>
      </c>
      <c r="F17" s="80">
        <v>1.2</v>
      </c>
      <c r="G17" s="81">
        <v>1</v>
      </c>
      <c r="H17" s="63"/>
      <c r="I17" s="64"/>
      <c r="J17" s="63"/>
      <c r="K17" s="64"/>
      <c r="L17" s="63"/>
      <c r="M17" s="64"/>
      <c r="N17" s="80">
        <v>1.1000000000000001</v>
      </c>
      <c r="O17" s="81">
        <v>2.1</v>
      </c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  <c r="AB17" s="63"/>
      <c r="AC17" s="64"/>
      <c r="AG17" s="1"/>
      <c r="AH17" s="1"/>
      <c r="AI17" s="1"/>
      <c r="AJ17" s="1"/>
      <c r="AK17" s="1"/>
      <c r="AL17" s="1"/>
      <c r="AM17" s="1"/>
      <c r="AN17" s="1"/>
    </row>
    <row r="18" spans="1:40">
      <c r="E18" s="141"/>
    </row>
    <row r="19" spans="1:40">
      <c r="A19" s="53" t="s">
        <v>22</v>
      </c>
      <c r="B19" s="9"/>
      <c r="C19" s="9"/>
      <c r="D19" s="6">
        <f>168.46-4.2-21.9</f>
        <v>142.36000000000001</v>
      </c>
      <c r="E19" s="4">
        <f>(D19*($A$3+0.35))-((F19*G19)+(H19*I19)+(J19*K19)+(L19*M19)+(N19*O19)+(P19*Q19)+(R19*S19)+(T19*U19)+(V19*W19)+(X19*Y19)+(Z19*AA19)+(AB19*AC19))</f>
        <v>465.65</v>
      </c>
      <c r="F19" s="80">
        <f>7*2</f>
        <v>14</v>
      </c>
      <c r="G19" s="81">
        <v>1</v>
      </c>
      <c r="H19" s="80">
        <f>11.55</f>
        <v>11.55</v>
      </c>
      <c r="I19" s="81">
        <v>1</v>
      </c>
      <c r="J19" s="80">
        <v>3.35</v>
      </c>
      <c r="K19" s="81">
        <v>1</v>
      </c>
      <c r="L19" s="80">
        <f>3*3</f>
        <v>9</v>
      </c>
      <c r="M19" s="81">
        <v>1</v>
      </c>
      <c r="N19" s="80">
        <f>3*1</f>
        <v>3</v>
      </c>
      <c r="O19" s="81">
        <v>0.8</v>
      </c>
      <c r="P19" s="80">
        <v>7.1</v>
      </c>
      <c r="Q19" s="81">
        <v>1</v>
      </c>
      <c r="R19" s="80">
        <v>2.75</v>
      </c>
      <c r="S19" s="81">
        <v>1</v>
      </c>
      <c r="T19" s="80">
        <v>13.9</v>
      </c>
      <c r="U19" s="81">
        <v>1</v>
      </c>
      <c r="V19" s="80">
        <v>4.1500000000000004</v>
      </c>
      <c r="W19" s="81">
        <v>1</v>
      </c>
      <c r="X19" s="63"/>
      <c r="Y19" s="64"/>
      <c r="Z19" s="63"/>
      <c r="AA19" s="64"/>
      <c r="AB19" s="63"/>
      <c r="AC19" s="64"/>
    </row>
    <row r="20" spans="1:40">
      <c r="A20" s="53" t="s">
        <v>23</v>
      </c>
      <c r="B20" s="9"/>
      <c r="C20" s="9"/>
      <c r="D20" s="9"/>
      <c r="E20" s="9"/>
      <c r="F20" s="75"/>
      <c r="G20" s="76"/>
      <c r="H20" s="75"/>
      <c r="I20" s="76"/>
      <c r="J20" s="75"/>
      <c r="K20" s="76"/>
      <c r="L20" s="75"/>
      <c r="M20" s="76"/>
      <c r="N20" s="75"/>
      <c r="O20" s="76"/>
      <c r="P20" s="75"/>
      <c r="Q20" s="76"/>
      <c r="R20" s="75"/>
      <c r="S20" s="76"/>
      <c r="T20" s="75"/>
      <c r="U20" s="76"/>
      <c r="V20" s="75"/>
      <c r="W20" s="76"/>
      <c r="X20" s="75"/>
      <c r="Y20" s="76"/>
      <c r="Z20" s="75"/>
      <c r="AA20" s="76"/>
      <c r="AB20" s="75"/>
      <c r="AC20" s="76"/>
    </row>
    <row r="22" spans="1:40" hidden="1"/>
    <row r="23" spans="1:40" hidden="1"/>
    <row r="24" spans="1:40" hidden="1">
      <c r="B24" s="101"/>
    </row>
    <row r="25" spans="1:40" hidden="1"/>
    <row r="26" spans="1:40" hidden="1"/>
    <row r="27" spans="1:40" hidden="1"/>
    <row r="28" spans="1:40" hidden="1"/>
    <row r="29" spans="1:40" hidden="1"/>
    <row r="30" spans="1:40" hidden="1"/>
    <row r="31" spans="1:40" hidden="1"/>
    <row r="32" spans="1:4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0" spans="1:29">
      <c r="E50" s="43"/>
    </row>
    <row r="51" spans="1:29">
      <c r="A51" s="53" t="s">
        <v>63</v>
      </c>
      <c r="B51" s="157">
        <f>SUM(E5:E20)</f>
        <v>1733.0160000000001</v>
      </c>
      <c r="C51" s="158"/>
    </row>
    <row r="52" spans="1:29" hidden="1">
      <c r="A52" s="5" t="s">
        <v>275</v>
      </c>
    </row>
    <row r="58" spans="1:29">
      <c r="A58" s="145" t="s">
        <v>260</v>
      </c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</row>
    <row r="59" spans="1:29">
      <c r="A59" s="117" t="s">
        <v>246</v>
      </c>
      <c r="B59" s="9"/>
      <c r="C59" s="9"/>
      <c r="D59" s="17"/>
      <c r="E59" s="17"/>
      <c r="F59" s="17"/>
      <c r="G59" s="18"/>
      <c r="H59" s="17"/>
      <c r="I59" s="18"/>
      <c r="J59" s="17"/>
      <c r="K59" s="18"/>
      <c r="L59" s="17"/>
      <c r="M59" s="18"/>
      <c r="N59" s="17"/>
      <c r="O59" s="18"/>
      <c r="P59" s="17"/>
      <c r="Q59" s="18"/>
      <c r="R59" s="17"/>
      <c r="S59" s="18"/>
      <c r="T59" s="17"/>
      <c r="U59" s="18"/>
      <c r="V59" s="17"/>
      <c r="W59" s="18"/>
      <c r="X59" s="17"/>
      <c r="Y59" s="18"/>
      <c r="Z59" s="17"/>
      <c r="AA59" s="18"/>
      <c r="AB59" s="17"/>
      <c r="AC59" s="18"/>
    </row>
    <row r="61" spans="1:29">
      <c r="A61" s="117" t="s">
        <v>63</v>
      </c>
      <c r="B61" s="148">
        <f>SUM(E59)</f>
        <v>0</v>
      </c>
      <c r="C61" s="149"/>
    </row>
    <row r="62" spans="1:29" hidden="1">
      <c r="A62" s="5" t="s">
        <v>247</v>
      </c>
    </row>
  </sheetData>
  <mergeCells count="17">
    <mergeCell ref="B61:C61"/>
    <mergeCell ref="X3:Y3"/>
    <mergeCell ref="Z3:AA3"/>
    <mergeCell ref="AB3:AC3"/>
    <mergeCell ref="B51:C51"/>
    <mergeCell ref="A1:AC1"/>
    <mergeCell ref="A58:AC58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5"/>
  <sheetViews>
    <sheetView zoomScale="85" zoomScaleNormal="85" workbookViewId="0">
      <pane ySplit="4" topLeftCell="A5" activePane="bottomLeft" state="frozenSplit"/>
      <selection pane="bottomLeft" activeCell="A25" sqref="A25:XFD25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5" t="s">
        <v>261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40" s="3" customFormat="1">
      <c r="A2" s="12" t="s">
        <v>19</v>
      </c>
      <c r="F2" s="145" t="s">
        <v>4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40" s="3" customFormat="1">
      <c r="A3" s="47">
        <f>Memória!A2</f>
        <v>3.4</v>
      </c>
      <c r="F3" s="146" t="s">
        <v>7</v>
      </c>
      <c r="G3" s="147"/>
      <c r="H3" s="146" t="s">
        <v>10</v>
      </c>
      <c r="I3" s="147"/>
      <c r="J3" s="146" t="s">
        <v>11</v>
      </c>
      <c r="K3" s="147"/>
      <c r="L3" s="146" t="s">
        <v>12</v>
      </c>
      <c r="M3" s="147"/>
      <c r="N3" s="146" t="s">
        <v>13</v>
      </c>
      <c r="O3" s="147"/>
      <c r="P3" s="146" t="s">
        <v>14</v>
      </c>
      <c r="Q3" s="147"/>
      <c r="R3" s="146" t="s">
        <v>15</v>
      </c>
      <c r="S3" s="147"/>
      <c r="T3" s="145" t="s">
        <v>16</v>
      </c>
      <c r="U3" s="145"/>
      <c r="V3" s="145" t="s">
        <v>17</v>
      </c>
      <c r="W3" s="145"/>
      <c r="X3" s="145" t="s">
        <v>18</v>
      </c>
      <c r="Y3" s="145"/>
      <c r="Z3" s="145" t="s">
        <v>20</v>
      </c>
      <c r="AA3" s="145"/>
      <c r="AB3" s="145" t="s">
        <v>21</v>
      </c>
      <c r="AC3" s="145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46" t="s">
        <v>96</v>
      </c>
      <c r="B5" s="6">
        <v>2</v>
      </c>
      <c r="C5" s="6">
        <v>3.35</v>
      </c>
      <c r="D5" s="6">
        <f t="shared" ref="D5:D6" si="0">2*(B5+C5)</f>
        <v>10.7</v>
      </c>
      <c r="E5" s="4">
        <f>(D5*$A$3)-((F5*G5)+(H5*I5)+(J5*K5)+(L5*M5)+(N5*O5)+(P5*Q5)+(R5*S5)+(T5*U5)+(V5*W5)+(X5*Y5)+(Z5*AA5)+(AB5*AC5))</f>
        <v>32.489999999999995</v>
      </c>
      <c r="F5" s="15">
        <v>2</v>
      </c>
      <c r="G5" s="16">
        <v>1</v>
      </c>
      <c r="H5" s="17"/>
      <c r="I5" s="18"/>
      <c r="J5" s="17"/>
      <c r="K5" s="18"/>
      <c r="L5" s="17"/>
      <c r="M5" s="18"/>
      <c r="N5" s="15">
        <v>0.9</v>
      </c>
      <c r="O5" s="16">
        <v>2.1</v>
      </c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46" t="s">
        <v>96</v>
      </c>
      <c r="B6" s="6">
        <v>2</v>
      </c>
      <c r="C6" s="6">
        <v>3.35</v>
      </c>
      <c r="D6" s="6">
        <f t="shared" si="0"/>
        <v>10.7</v>
      </c>
      <c r="E6" s="4">
        <f>(D6*$A$3)-((F6*G6)+(H6*I6)+(J6*K6)+(L6*M6)+(N6*O6)+(P6*Q6)+(R6*S6)+(T6*U6)+(V6*W6)+(X6*Y6)+(Z6*AA6)+(AB6*AC6))</f>
        <v>32.489999999999995</v>
      </c>
      <c r="F6" s="15">
        <v>2</v>
      </c>
      <c r="G6" s="16">
        <v>1</v>
      </c>
      <c r="H6" s="17"/>
      <c r="I6" s="18"/>
      <c r="J6" s="17"/>
      <c r="K6" s="18"/>
      <c r="L6" s="17"/>
      <c r="M6" s="18"/>
      <c r="N6" s="15">
        <v>0.9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I6" s="1"/>
      <c r="AJ6" s="1"/>
      <c r="AK6" s="1"/>
      <c r="AL6" s="1"/>
      <c r="AM6" s="1"/>
      <c r="AN6" s="1"/>
    </row>
    <row r="7" spans="1:40">
      <c r="A7" s="139" t="s">
        <v>388</v>
      </c>
      <c r="B7" s="9"/>
      <c r="C7" s="9"/>
      <c r="D7" s="6">
        <f>4.2+21.9</f>
        <v>26.099999999999998</v>
      </c>
      <c r="E7" s="4">
        <f>(D7*($A$3+0.35))-((F7*G7)+(H7*I7)+(J7*K7)+(L7*M7)+(N7*O7)+(P7*Q7)+(R7*S7)+(T7*U7)+(V7*W7)+(X7*Y7)+(Z7*AA7)+(AB7*AC7))</f>
        <v>97.874999999999986</v>
      </c>
      <c r="F7" s="17"/>
      <c r="G7" s="18"/>
      <c r="H7" s="17"/>
      <c r="I7" s="18"/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  <c r="AG7" s="1"/>
      <c r="AH7" s="1"/>
      <c r="AI7" s="1"/>
      <c r="AJ7" s="1"/>
      <c r="AK7" s="1"/>
      <c r="AL7" s="1"/>
      <c r="AM7" s="1"/>
      <c r="AN7" s="1"/>
    </row>
    <row r="8" spans="1:40" hidden="1"/>
    <row r="9" spans="1:40" hidden="1"/>
    <row r="10" spans="1:40" hidden="1"/>
    <row r="11" spans="1:40" hidden="1"/>
    <row r="12" spans="1:40" hidden="1">
      <c r="L12" s="45"/>
    </row>
    <row r="13" spans="1:40" hidden="1"/>
    <row r="14" spans="1:40" hidden="1"/>
    <row r="15" spans="1:40" hidden="1"/>
    <row r="16" spans="1:40" hidden="1"/>
    <row r="17" spans="1:3" hidden="1"/>
    <row r="18" spans="1:3" hidden="1"/>
    <row r="19" spans="1:3" hidden="1"/>
    <row r="20" spans="1:3" hidden="1"/>
    <row r="21" spans="1:3" hidden="1"/>
    <row r="22" spans="1:3" hidden="1"/>
    <row r="24" spans="1:3">
      <c r="A24" s="46" t="s">
        <v>63</v>
      </c>
      <c r="B24" s="148">
        <f>SUM(E5:E7)</f>
        <v>162.85499999999996</v>
      </c>
      <c r="C24" s="149"/>
    </row>
    <row r="25" spans="1:3" hidden="1">
      <c r="A25" s="5" t="s">
        <v>276</v>
      </c>
    </row>
  </sheetData>
  <mergeCells count="15">
    <mergeCell ref="A1:AC1"/>
    <mergeCell ref="X3:Y3"/>
    <mergeCell ref="Z3:AA3"/>
    <mergeCell ref="AB3:AC3"/>
    <mergeCell ref="B24:C24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4"/>
  <sheetViews>
    <sheetView zoomScale="85" zoomScaleNormal="85" workbookViewId="0">
      <pane ySplit="4" topLeftCell="A5" activePane="bottomLeft" state="frozenSplit"/>
      <selection pane="bottomLeft" activeCell="A24" sqref="A24:XFD24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5" t="s">
        <v>262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40" s="3" customFormat="1">
      <c r="A2" s="12" t="s">
        <v>19</v>
      </c>
      <c r="F2" s="145" t="s">
        <v>4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40" s="3" customFormat="1">
      <c r="A3" s="47">
        <f>Memória!A2</f>
        <v>3.4</v>
      </c>
      <c r="F3" s="146" t="s">
        <v>7</v>
      </c>
      <c r="G3" s="147"/>
      <c r="H3" s="146" t="s">
        <v>10</v>
      </c>
      <c r="I3" s="147"/>
      <c r="J3" s="146" t="s">
        <v>11</v>
      </c>
      <c r="K3" s="147"/>
      <c r="L3" s="146" t="s">
        <v>12</v>
      </c>
      <c r="M3" s="147"/>
      <c r="N3" s="146" t="s">
        <v>13</v>
      </c>
      <c r="O3" s="147"/>
      <c r="P3" s="146" t="s">
        <v>14</v>
      </c>
      <c r="Q3" s="147"/>
      <c r="R3" s="146" t="s">
        <v>15</v>
      </c>
      <c r="S3" s="147"/>
      <c r="T3" s="145" t="s">
        <v>16</v>
      </c>
      <c r="U3" s="145"/>
      <c r="V3" s="145" t="s">
        <v>17</v>
      </c>
      <c r="W3" s="145"/>
      <c r="X3" s="145" t="s">
        <v>18</v>
      </c>
      <c r="Y3" s="145"/>
      <c r="Z3" s="145" t="s">
        <v>20</v>
      </c>
      <c r="AA3" s="145"/>
      <c r="AB3" s="145" t="s">
        <v>21</v>
      </c>
      <c r="AC3" s="145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46" t="s">
        <v>96</v>
      </c>
      <c r="B5" s="6">
        <v>2</v>
      </c>
      <c r="C5" s="6">
        <v>3.35</v>
      </c>
      <c r="D5" s="6">
        <f t="shared" ref="D5:D6" si="0">2*(B5+C5)</f>
        <v>10.7</v>
      </c>
      <c r="E5" s="4">
        <f>(D5*$A$3)-((F5*G5)+(H5*I5)+(J5*K5)+(L5*M5)+(N5*O5)+(P5*Q5)+(R5*S5)+(T5*U5)+(V5*W5)+(X5*Y5)+(Z5*AA5)+(AB5*AC5))</f>
        <v>32.489999999999995</v>
      </c>
      <c r="F5" s="15">
        <v>2</v>
      </c>
      <c r="G5" s="16">
        <v>1</v>
      </c>
      <c r="H5" s="17"/>
      <c r="I5" s="18"/>
      <c r="J5" s="17"/>
      <c r="K5" s="18"/>
      <c r="L5" s="17"/>
      <c r="M5" s="18"/>
      <c r="N5" s="15">
        <v>0.9</v>
      </c>
      <c r="O5" s="16">
        <v>2.1</v>
      </c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46" t="s">
        <v>96</v>
      </c>
      <c r="B6" s="6">
        <v>2</v>
      </c>
      <c r="C6" s="6">
        <v>3.35</v>
      </c>
      <c r="D6" s="6">
        <f t="shared" si="0"/>
        <v>10.7</v>
      </c>
      <c r="E6" s="4">
        <f>(D6*$A$3)-((F6*G6)+(H6*I6)+(J6*K6)+(L6*M6)+(N6*O6)+(P6*Q6)+(R6*S6)+(T6*U6)+(V6*W6)+(X6*Y6)+(Z6*AA6)+(AB6*AC6))</f>
        <v>32.489999999999995</v>
      </c>
      <c r="F6" s="15">
        <v>2</v>
      </c>
      <c r="G6" s="16">
        <v>1</v>
      </c>
      <c r="H6" s="17"/>
      <c r="I6" s="18"/>
      <c r="J6" s="17"/>
      <c r="K6" s="18"/>
      <c r="L6" s="17"/>
      <c r="M6" s="18"/>
      <c r="N6" s="15">
        <v>0.9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I6" s="1"/>
      <c r="AJ6" s="1"/>
      <c r="AK6" s="1"/>
      <c r="AL6" s="1"/>
      <c r="AM6" s="1"/>
      <c r="AN6" s="1"/>
    </row>
    <row r="7" spans="1:40" hidden="1"/>
    <row r="8" spans="1:40" hidden="1"/>
    <row r="9" spans="1:40" hidden="1"/>
    <row r="10" spans="1:40" hidden="1"/>
    <row r="11" spans="1:40" hidden="1"/>
    <row r="12" spans="1:40" hidden="1">
      <c r="L12" s="45"/>
    </row>
    <row r="13" spans="1:40" hidden="1"/>
    <row r="14" spans="1:40" hidden="1"/>
    <row r="15" spans="1:40" hidden="1"/>
    <row r="16" spans="1:40" hidden="1"/>
    <row r="17" spans="1:3" hidden="1"/>
    <row r="18" spans="1:3" hidden="1"/>
    <row r="19" spans="1:3" hidden="1"/>
    <row r="23" spans="1:3">
      <c r="A23" s="46" t="s">
        <v>63</v>
      </c>
      <c r="B23" s="148">
        <f>SUM(E5:E6)</f>
        <v>64.97999999999999</v>
      </c>
      <c r="C23" s="149"/>
    </row>
    <row r="24" spans="1:3" hidden="1">
      <c r="A24" s="5" t="s">
        <v>277</v>
      </c>
    </row>
  </sheetData>
  <mergeCells count="15">
    <mergeCell ref="A1:AC1"/>
    <mergeCell ref="X3:Y3"/>
    <mergeCell ref="Z3:AA3"/>
    <mergeCell ref="AB3:AC3"/>
    <mergeCell ref="B23:C23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12"/>
  <sheetViews>
    <sheetView zoomScale="85" zoomScaleNormal="85" workbookViewId="0">
      <pane ySplit="4" topLeftCell="A5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5" t="s">
        <v>278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40" s="3" customFormat="1">
      <c r="A2" s="12" t="s">
        <v>19</v>
      </c>
      <c r="F2" s="145" t="s">
        <v>4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40" s="3" customFormat="1">
      <c r="A3" s="47">
        <f>Memória!A2</f>
        <v>3.4</v>
      </c>
      <c r="F3" s="146" t="s">
        <v>7</v>
      </c>
      <c r="G3" s="147"/>
      <c r="H3" s="146" t="s">
        <v>10</v>
      </c>
      <c r="I3" s="147"/>
      <c r="J3" s="146" t="s">
        <v>11</v>
      </c>
      <c r="K3" s="147"/>
      <c r="L3" s="146" t="s">
        <v>12</v>
      </c>
      <c r="M3" s="147"/>
      <c r="N3" s="146" t="s">
        <v>13</v>
      </c>
      <c r="O3" s="147"/>
      <c r="P3" s="146" t="s">
        <v>14</v>
      </c>
      <c r="Q3" s="147"/>
      <c r="R3" s="146" t="s">
        <v>15</v>
      </c>
      <c r="S3" s="147"/>
      <c r="T3" s="145" t="s">
        <v>16</v>
      </c>
      <c r="U3" s="145"/>
      <c r="V3" s="145" t="s">
        <v>17</v>
      </c>
      <c r="W3" s="145"/>
      <c r="X3" s="145" t="s">
        <v>18</v>
      </c>
      <c r="Y3" s="145"/>
      <c r="Z3" s="145" t="s">
        <v>20</v>
      </c>
      <c r="AA3" s="145"/>
      <c r="AB3" s="145" t="s">
        <v>21</v>
      </c>
      <c r="AC3" s="145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4" t="s">
        <v>22</v>
      </c>
      <c r="B5" s="9"/>
      <c r="C5" s="9"/>
      <c r="D5" s="6">
        <f>168.46-4.2-21.9</f>
        <v>142.36000000000001</v>
      </c>
      <c r="E5" s="4">
        <f>(D5*($A$3+0.35))-((F5*G5)+(H5*I5)+(J5*K5)+(L5*M5)+(N5*O5)+(P5*Q5)+(R5*S5)+(T5*U5)+(V5*W5)+(X5*Y5)+(Z5*AA5)+(AB5*AC5))</f>
        <v>465.65</v>
      </c>
      <c r="F5" s="80">
        <f>7*2</f>
        <v>14</v>
      </c>
      <c r="G5" s="81">
        <v>1</v>
      </c>
      <c r="H5" s="80">
        <f>11.55</f>
        <v>11.55</v>
      </c>
      <c r="I5" s="81">
        <v>1</v>
      </c>
      <c r="J5" s="80">
        <v>3.35</v>
      </c>
      <c r="K5" s="81">
        <v>1</v>
      </c>
      <c r="L5" s="80">
        <f>3*3</f>
        <v>9</v>
      </c>
      <c r="M5" s="81">
        <v>1</v>
      </c>
      <c r="N5" s="80">
        <f>3*1</f>
        <v>3</v>
      </c>
      <c r="O5" s="81">
        <v>0.8</v>
      </c>
      <c r="P5" s="80">
        <v>7.1</v>
      </c>
      <c r="Q5" s="81">
        <v>1</v>
      </c>
      <c r="R5" s="80">
        <v>2.75</v>
      </c>
      <c r="S5" s="81">
        <v>1</v>
      </c>
      <c r="T5" s="80">
        <v>13.9</v>
      </c>
      <c r="U5" s="81">
        <v>1</v>
      </c>
      <c r="V5" s="80">
        <v>4.1500000000000004</v>
      </c>
      <c r="W5" s="81">
        <v>1</v>
      </c>
      <c r="X5" s="63"/>
      <c r="Y5" s="64"/>
      <c r="Z5" s="63"/>
      <c r="AA5" s="64"/>
      <c r="AB5" s="63"/>
      <c r="AC5" s="64"/>
    </row>
    <row r="6" spans="1:40">
      <c r="A6" s="54" t="s">
        <v>23</v>
      </c>
      <c r="B6" s="9"/>
      <c r="C6" s="9"/>
      <c r="D6" s="9"/>
      <c r="E6" s="9"/>
      <c r="F6" s="75"/>
      <c r="G6" s="76"/>
      <c r="H6" s="75"/>
      <c r="I6" s="76"/>
      <c r="J6" s="75"/>
      <c r="K6" s="76"/>
      <c r="L6" s="75"/>
      <c r="M6" s="76"/>
      <c r="N6" s="75"/>
      <c r="O6" s="76"/>
      <c r="P6" s="75"/>
      <c r="Q6" s="76"/>
      <c r="R6" s="75"/>
      <c r="S6" s="76"/>
      <c r="T6" s="75"/>
      <c r="U6" s="76"/>
      <c r="V6" s="75"/>
      <c r="W6" s="76"/>
      <c r="X6" s="75"/>
      <c r="Y6" s="76"/>
      <c r="Z6" s="75"/>
      <c r="AA6" s="76"/>
      <c r="AB6" s="75"/>
      <c r="AC6" s="76"/>
    </row>
    <row r="11" spans="1:40">
      <c r="A11" s="54" t="s">
        <v>63</v>
      </c>
      <c r="B11" s="148">
        <f>SUM(E5:E6)</f>
        <v>465.65</v>
      </c>
      <c r="C11" s="149"/>
    </row>
    <row r="12" spans="1:40" hidden="1">
      <c r="A12" s="5" t="s">
        <v>279</v>
      </c>
      <c r="L12" s="45"/>
    </row>
  </sheetData>
  <mergeCells count="15">
    <mergeCell ref="A1:AC1"/>
    <mergeCell ref="X3:Y3"/>
    <mergeCell ref="Z3:AA3"/>
    <mergeCell ref="AB3:AC3"/>
    <mergeCell ref="B11:C1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43"/>
  <sheetViews>
    <sheetView zoomScale="85" zoomScaleNormal="85" workbookViewId="0">
      <pane ySplit="4" topLeftCell="A5" activePane="bottomLeft" state="frozenSplit"/>
      <selection pane="bottomLeft" activeCell="A42" sqref="A42:XFD4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5" t="s">
        <v>280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40" s="3" customFormat="1">
      <c r="A2" s="12" t="s">
        <v>19</v>
      </c>
      <c r="F2" s="145" t="s">
        <v>4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40" s="3" customFormat="1">
      <c r="A3" s="47">
        <f>Memória!A2</f>
        <v>3.4</v>
      </c>
      <c r="F3" s="146" t="s">
        <v>7</v>
      </c>
      <c r="G3" s="147"/>
      <c r="H3" s="146" t="s">
        <v>10</v>
      </c>
      <c r="I3" s="147"/>
      <c r="J3" s="146" t="s">
        <v>11</v>
      </c>
      <c r="K3" s="147"/>
      <c r="L3" s="146" t="s">
        <v>12</v>
      </c>
      <c r="M3" s="147"/>
      <c r="N3" s="146" t="s">
        <v>13</v>
      </c>
      <c r="O3" s="147"/>
      <c r="P3" s="146" t="s">
        <v>14</v>
      </c>
      <c r="Q3" s="147"/>
      <c r="R3" s="146" t="s">
        <v>15</v>
      </c>
      <c r="S3" s="147"/>
      <c r="T3" s="145" t="s">
        <v>16</v>
      </c>
      <c r="U3" s="145"/>
      <c r="V3" s="145" t="s">
        <v>17</v>
      </c>
      <c r="W3" s="145"/>
      <c r="X3" s="145" t="s">
        <v>18</v>
      </c>
      <c r="Y3" s="145"/>
      <c r="Z3" s="145" t="s">
        <v>20</v>
      </c>
      <c r="AA3" s="145"/>
      <c r="AB3" s="145" t="s">
        <v>21</v>
      </c>
      <c r="AC3" s="145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5" t="s">
        <v>93</v>
      </c>
      <c r="B5" s="9"/>
      <c r="C5" s="9"/>
      <c r="D5" s="6">
        <v>27.06</v>
      </c>
      <c r="E5" s="4">
        <f t="shared" ref="E5:E9" si="0">(D5*$A$3)-((F5*G5)+(H5*I5)+(J5*K5)+(L5*M5)+(N5*O5)+(P5*Q5)+(R5*S5)+(T5*U5)+(V5*W5)+(X5*Y5)+(Z5*AA5)+(AB5*AC5))</f>
        <v>81.800999999999988</v>
      </c>
      <c r="F5" s="80">
        <v>3</v>
      </c>
      <c r="G5" s="81">
        <v>1</v>
      </c>
      <c r="H5" s="63"/>
      <c r="I5" s="64"/>
      <c r="J5" s="63"/>
      <c r="K5" s="64"/>
      <c r="L5" s="63"/>
      <c r="M5" s="64"/>
      <c r="N5" s="80">
        <v>1.33</v>
      </c>
      <c r="O5" s="81">
        <v>2.1</v>
      </c>
      <c r="P5" s="80">
        <v>2.1</v>
      </c>
      <c r="Q5" s="81">
        <v>2.1</v>
      </c>
      <c r="R5" s="63"/>
      <c r="S5" s="64"/>
      <c r="T5" s="63"/>
      <c r="U5" s="64"/>
      <c r="V5" s="63"/>
      <c r="W5" s="64"/>
      <c r="X5" s="63"/>
      <c r="Y5" s="64"/>
      <c r="Z5" s="63"/>
      <c r="AA5" s="64"/>
      <c r="AB5" s="63"/>
      <c r="AC5" s="64"/>
      <c r="AG5" s="1"/>
      <c r="AH5" s="1"/>
      <c r="AI5" s="1"/>
      <c r="AJ5" s="1"/>
      <c r="AK5" s="1"/>
      <c r="AL5" s="1"/>
      <c r="AM5" s="1"/>
      <c r="AN5" s="1"/>
    </row>
    <row r="6" spans="1:40">
      <c r="A6" s="55" t="s">
        <v>92</v>
      </c>
      <c r="B6" s="9"/>
      <c r="C6" s="9"/>
      <c r="D6" s="6">
        <v>23.2</v>
      </c>
      <c r="E6" s="4">
        <f t="shared" si="0"/>
        <v>61.153999999999996</v>
      </c>
      <c r="F6" s="80">
        <v>7.1</v>
      </c>
      <c r="G6" s="81">
        <v>1</v>
      </c>
      <c r="H6" s="63"/>
      <c r="I6" s="64"/>
      <c r="J6" s="63"/>
      <c r="K6" s="64"/>
      <c r="L6" s="63"/>
      <c r="M6" s="64"/>
      <c r="N6" s="80">
        <v>1.48</v>
      </c>
      <c r="O6" s="81">
        <v>2.1</v>
      </c>
      <c r="P6" s="80">
        <v>1.48</v>
      </c>
      <c r="Q6" s="81">
        <v>2.1</v>
      </c>
      <c r="R6" s="80">
        <v>2.1</v>
      </c>
      <c r="S6" s="81">
        <v>2.1</v>
      </c>
      <c r="T6" s="63"/>
      <c r="U6" s="64"/>
      <c r="V6" s="63"/>
      <c r="W6" s="64"/>
      <c r="X6" s="63"/>
      <c r="Y6" s="64"/>
      <c r="Z6" s="63"/>
      <c r="AA6" s="64"/>
      <c r="AB6" s="63"/>
      <c r="AC6" s="64"/>
      <c r="AG6" s="1"/>
      <c r="AH6" s="1"/>
      <c r="AI6" s="1"/>
      <c r="AJ6" s="1"/>
      <c r="AK6" s="1"/>
      <c r="AL6" s="1"/>
      <c r="AM6" s="1"/>
      <c r="AN6" s="1"/>
    </row>
    <row r="7" spans="1:40">
      <c r="A7" s="55" t="s">
        <v>94</v>
      </c>
      <c r="B7" s="9"/>
      <c r="C7" s="9"/>
      <c r="D7" s="6">
        <v>25.76</v>
      </c>
      <c r="E7" s="4">
        <f t="shared" si="0"/>
        <v>83.174000000000007</v>
      </c>
      <c r="F7" s="63"/>
      <c r="G7" s="64"/>
      <c r="H7" s="63"/>
      <c r="I7" s="64"/>
      <c r="J7" s="63"/>
      <c r="K7" s="64"/>
      <c r="L7" s="63"/>
      <c r="M7" s="64"/>
      <c r="N7" s="80">
        <v>2.1</v>
      </c>
      <c r="O7" s="81">
        <v>2.1</v>
      </c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G7" s="1"/>
      <c r="AH7" s="1"/>
      <c r="AI7" s="1"/>
      <c r="AJ7" s="1"/>
      <c r="AK7" s="1"/>
      <c r="AL7" s="1"/>
      <c r="AM7" s="1"/>
      <c r="AN7" s="1"/>
    </row>
    <row r="8" spans="1:40">
      <c r="A8" s="55" t="s">
        <v>95</v>
      </c>
      <c r="B8" s="6">
        <v>8.8000000000000007</v>
      </c>
      <c r="C8" s="6">
        <v>12.7</v>
      </c>
      <c r="D8" s="6">
        <f t="shared" ref="D8" si="1">2*(B8+C8)</f>
        <v>43</v>
      </c>
      <c r="E8" s="4">
        <f t="shared" si="0"/>
        <v>134.72</v>
      </c>
      <c r="F8" s="80">
        <v>2</v>
      </c>
      <c r="G8" s="81">
        <v>1</v>
      </c>
      <c r="H8" s="80">
        <v>2</v>
      </c>
      <c r="I8" s="81">
        <v>1</v>
      </c>
      <c r="J8" s="63"/>
      <c r="K8" s="64"/>
      <c r="L8" s="63"/>
      <c r="M8" s="64"/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75"/>
      <c r="AA8" s="76"/>
      <c r="AB8" s="80">
        <v>2.2000000000000002</v>
      </c>
      <c r="AC8" s="81">
        <v>3.4</v>
      </c>
      <c r="AG8" s="1"/>
      <c r="AH8" s="1"/>
      <c r="AI8" s="1"/>
      <c r="AJ8" s="1"/>
      <c r="AK8" s="1"/>
      <c r="AL8" s="1"/>
      <c r="AM8" s="1"/>
      <c r="AN8" s="1"/>
    </row>
    <row r="9" spans="1:40">
      <c r="A9" s="55" t="s">
        <v>98</v>
      </c>
      <c r="B9" s="9"/>
      <c r="C9" s="9"/>
      <c r="D9" s="6">
        <v>16.739999999999998</v>
      </c>
      <c r="E9" s="4">
        <f t="shared" si="0"/>
        <v>53.405999999999992</v>
      </c>
      <c r="F9" s="80">
        <v>1.2</v>
      </c>
      <c r="G9" s="81">
        <v>1</v>
      </c>
      <c r="H9" s="63"/>
      <c r="I9" s="64"/>
      <c r="J9" s="63"/>
      <c r="K9" s="64"/>
      <c r="L9" s="63"/>
      <c r="M9" s="64"/>
      <c r="N9" s="80">
        <v>1.1000000000000001</v>
      </c>
      <c r="O9" s="81">
        <v>2.1</v>
      </c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  <c r="AG9" s="1"/>
      <c r="AH9" s="1"/>
      <c r="AI9" s="1"/>
      <c r="AJ9" s="1"/>
      <c r="AK9" s="1"/>
      <c r="AL9" s="1"/>
      <c r="AM9" s="1"/>
      <c r="AN9" s="1"/>
    </row>
    <row r="10" spans="1:40" hidden="1"/>
    <row r="11" spans="1:40" hidden="1"/>
    <row r="12" spans="1:40" ht="5.0999999999999996" hidden="1" customHeight="1"/>
    <row r="13" spans="1:40" hidden="1"/>
    <row r="14" spans="1:40" hidden="1"/>
    <row r="15" spans="1:40" hidden="1">
      <c r="L15" s="45"/>
    </row>
    <row r="16" spans="1:4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5" spans="1:3" hidden="1"/>
    <row r="36" spans="1:3" hidden="1"/>
    <row r="37" spans="1:3" hidden="1"/>
    <row r="41" spans="1:3">
      <c r="A41" s="55" t="s">
        <v>63</v>
      </c>
      <c r="B41" s="148">
        <f>SUM(E5:E9)</f>
        <v>414.255</v>
      </c>
      <c r="C41" s="149"/>
    </row>
    <row r="42" spans="1:3" hidden="1">
      <c r="A42" s="5" t="s">
        <v>281</v>
      </c>
    </row>
    <row r="43" spans="1:3">
      <c r="A43" s="50" t="s">
        <v>115</v>
      </c>
    </row>
  </sheetData>
  <mergeCells count="15">
    <mergeCell ref="A1:AC1"/>
    <mergeCell ref="X3:Y3"/>
    <mergeCell ref="Z3:AA3"/>
    <mergeCell ref="AB3:AC3"/>
    <mergeCell ref="B41:C4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37"/>
  <sheetViews>
    <sheetView zoomScale="85" zoomScaleNormal="85" workbookViewId="0">
      <pane ySplit="4" topLeftCell="A5" activePane="bottomLeft" state="frozenSplit"/>
      <selection pane="bottomLeft"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5" t="s">
        <v>282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40" s="3" customFormat="1">
      <c r="A2" s="12" t="s">
        <v>116</v>
      </c>
      <c r="F2" s="145" t="s">
        <v>4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40" s="3" customFormat="1">
      <c r="A3" s="47">
        <v>1.4</v>
      </c>
      <c r="F3" s="146" t="s">
        <v>7</v>
      </c>
      <c r="G3" s="147"/>
      <c r="H3" s="146" t="s">
        <v>10</v>
      </c>
      <c r="I3" s="147"/>
      <c r="J3" s="146" t="s">
        <v>11</v>
      </c>
      <c r="K3" s="147"/>
      <c r="L3" s="146" t="s">
        <v>12</v>
      </c>
      <c r="M3" s="147"/>
      <c r="N3" s="146" t="s">
        <v>13</v>
      </c>
      <c r="O3" s="147"/>
      <c r="P3" s="146" t="s">
        <v>14</v>
      </c>
      <c r="Q3" s="147"/>
      <c r="R3" s="146" t="s">
        <v>15</v>
      </c>
      <c r="S3" s="147"/>
      <c r="T3" s="145" t="s">
        <v>16</v>
      </c>
      <c r="U3" s="145"/>
      <c r="V3" s="145" t="s">
        <v>17</v>
      </c>
      <c r="W3" s="145"/>
      <c r="X3" s="145" t="s">
        <v>18</v>
      </c>
      <c r="Y3" s="145"/>
      <c r="Z3" s="145" t="s">
        <v>20</v>
      </c>
      <c r="AA3" s="145"/>
      <c r="AB3" s="145" t="s">
        <v>21</v>
      </c>
      <c r="AC3" s="145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6" t="s">
        <v>95</v>
      </c>
      <c r="B5" s="6">
        <v>8.8000000000000007</v>
      </c>
      <c r="C5" s="6">
        <v>12.7</v>
      </c>
      <c r="D5" s="6">
        <f t="shared" ref="D5" si="0">2*(B5+C5)</f>
        <v>43</v>
      </c>
      <c r="E5" s="4">
        <f t="shared" ref="E5" si="1">(D5*$A$3)-((F5*G5)+(H5*I5)+(J5*K5)+(L5*M5)+(N5*O5)+(P5*Q5)+(R5*S5)+(T5*U5)+(V5*W5)+(X5*Y5)+(Z5*AA5)+(AB5*AC5))</f>
        <v>57.12</v>
      </c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5">
        <v>2.2000000000000002</v>
      </c>
      <c r="AC5" s="16">
        <v>1.4</v>
      </c>
      <c r="AG5" s="1"/>
      <c r="AH5" s="1"/>
      <c r="AI5" s="1"/>
      <c r="AJ5" s="1"/>
      <c r="AK5" s="1"/>
      <c r="AL5" s="1"/>
      <c r="AM5" s="1"/>
      <c r="AN5" s="1"/>
    </row>
    <row r="9" spans="1:40" hidden="1"/>
    <row r="10" spans="1:40" hidden="1">
      <c r="L10" s="45"/>
    </row>
    <row r="11" spans="1:40" hidden="1"/>
    <row r="12" spans="1:40" hidden="1"/>
    <row r="13" spans="1:40" hidden="1"/>
    <row r="14" spans="1:40" hidden="1"/>
    <row r="15" spans="1:40" hidden="1"/>
    <row r="16" spans="1:4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5" spans="1:3" hidden="1"/>
    <row r="36" spans="1:3">
      <c r="A36" s="56" t="s">
        <v>63</v>
      </c>
      <c r="B36" s="148">
        <f>SUM(E5:E5)</f>
        <v>57.12</v>
      </c>
      <c r="C36" s="149"/>
    </row>
    <row r="37" spans="1:3" hidden="1">
      <c r="A37" s="5" t="s">
        <v>283</v>
      </c>
    </row>
  </sheetData>
  <mergeCells count="15">
    <mergeCell ref="A1:AC1"/>
    <mergeCell ref="X3:Y3"/>
    <mergeCell ref="Z3:AA3"/>
    <mergeCell ref="AB3:AC3"/>
    <mergeCell ref="B36:C36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7"/>
  <sheetViews>
    <sheetView zoomScale="85" zoomScaleNormal="85" workbookViewId="0">
      <pane ySplit="2" topLeftCell="A3" activePane="bottomLeft" state="frozenSplit"/>
      <selection pane="bottomLeft" activeCell="A7" sqref="A7:XFD7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284</v>
      </c>
      <c r="B1" s="145"/>
      <c r="C1" s="145"/>
      <c r="D1" s="145"/>
      <c r="E1" s="145"/>
    </row>
    <row r="2" spans="1:16" ht="30" customHeight="1">
      <c r="A2" s="1"/>
      <c r="B2" s="31" t="s">
        <v>243</v>
      </c>
      <c r="C2" s="10" t="s">
        <v>5</v>
      </c>
      <c r="D2" s="31" t="s">
        <v>6</v>
      </c>
      <c r="E2" s="19" t="s">
        <v>2</v>
      </c>
      <c r="I2" s="1"/>
      <c r="J2" s="1"/>
      <c r="K2" s="1"/>
      <c r="L2" s="1"/>
      <c r="M2" s="1"/>
      <c r="N2" s="1"/>
      <c r="O2" s="1"/>
      <c r="P2" s="1"/>
    </row>
    <row r="3" spans="1:16">
      <c r="A3" s="116" t="s">
        <v>244</v>
      </c>
      <c r="B3" s="115">
        <v>0</v>
      </c>
      <c r="C3" s="6">
        <v>0</v>
      </c>
      <c r="D3" s="6">
        <v>0</v>
      </c>
      <c r="E3" s="6">
        <v>0</v>
      </c>
      <c r="I3" s="1"/>
      <c r="J3" s="1"/>
      <c r="K3" s="1"/>
      <c r="L3" s="1"/>
      <c r="M3" s="1"/>
      <c r="N3" s="1"/>
      <c r="O3" s="1"/>
      <c r="P3" s="1"/>
    </row>
    <row r="4" spans="1:16">
      <c r="A4" s="116" t="s">
        <v>245</v>
      </c>
      <c r="B4" s="115">
        <v>0</v>
      </c>
      <c r="C4" s="6">
        <v>0</v>
      </c>
      <c r="D4" s="6">
        <v>0</v>
      </c>
      <c r="E4" s="6">
        <v>0</v>
      </c>
      <c r="I4" s="1"/>
      <c r="J4" s="1"/>
      <c r="K4" s="1"/>
      <c r="L4" s="1"/>
      <c r="M4" s="1"/>
      <c r="N4" s="1"/>
      <c r="O4" s="1"/>
      <c r="P4" s="1"/>
    </row>
    <row r="5" spans="1:16">
      <c r="I5" s="1"/>
      <c r="J5" s="1"/>
      <c r="K5" s="1"/>
      <c r="L5" s="1"/>
      <c r="M5" s="1"/>
      <c r="N5" s="1"/>
      <c r="O5" s="1"/>
      <c r="P5" s="1"/>
    </row>
    <row r="6" spans="1:16">
      <c r="A6" s="116" t="s">
        <v>63</v>
      </c>
      <c r="B6" s="153">
        <f>SUM(E3:E4)</f>
        <v>0</v>
      </c>
      <c r="C6" s="154"/>
    </row>
    <row r="7" spans="1:16" hidden="1">
      <c r="A7" s="5" t="s">
        <v>285</v>
      </c>
    </row>
  </sheetData>
  <mergeCells count="2">
    <mergeCell ref="B6:C6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56"/>
  <sheetViews>
    <sheetView zoomScale="85" zoomScaleNormal="85" workbookViewId="0">
      <pane ySplit="4" topLeftCell="A5" activePane="bottomLeft" state="frozenSplit"/>
      <selection pane="bottomLeft" activeCell="A56" sqref="A56:XFD5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5" t="s">
        <v>286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40" s="3" customFormat="1">
      <c r="A2" s="12" t="s">
        <v>19</v>
      </c>
      <c r="F2" s="145" t="s">
        <v>4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40" s="3" customFormat="1">
      <c r="A3" s="47">
        <f>Memória!A2</f>
        <v>3.4</v>
      </c>
      <c r="F3" s="146" t="s">
        <v>7</v>
      </c>
      <c r="G3" s="147"/>
      <c r="H3" s="146" t="s">
        <v>10</v>
      </c>
      <c r="I3" s="147"/>
      <c r="J3" s="146" t="s">
        <v>11</v>
      </c>
      <c r="K3" s="147"/>
      <c r="L3" s="146" t="s">
        <v>12</v>
      </c>
      <c r="M3" s="147"/>
      <c r="N3" s="146" t="s">
        <v>13</v>
      </c>
      <c r="O3" s="147"/>
      <c r="P3" s="146" t="s">
        <v>14</v>
      </c>
      <c r="Q3" s="147"/>
      <c r="R3" s="146" t="s">
        <v>15</v>
      </c>
      <c r="S3" s="147"/>
      <c r="T3" s="145" t="s">
        <v>16</v>
      </c>
      <c r="U3" s="145"/>
      <c r="V3" s="145" t="s">
        <v>17</v>
      </c>
      <c r="W3" s="145"/>
      <c r="X3" s="145" t="s">
        <v>18</v>
      </c>
      <c r="Y3" s="145"/>
      <c r="Z3" s="145" t="s">
        <v>20</v>
      </c>
      <c r="AA3" s="145"/>
      <c r="AB3" s="145" t="s">
        <v>21</v>
      </c>
      <c r="AC3" s="145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 s="82" customFormat="1">
      <c r="A5" s="57" t="s">
        <v>93</v>
      </c>
      <c r="B5" s="78"/>
      <c r="C5" s="78"/>
      <c r="D5" s="7">
        <v>27.06</v>
      </c>
      <c r="E5" s="79">
        <f t="shared" ref="E5:E8" si="0">(D5*$A$3)-((F5*G5)+(H5*I5)+(J5*K5)+(L5*M5)+(N5*O5)+(P5*Q5)+(R5*S5)+(T5*U5)+(V5*W5)+(X5*Y5)+(Z5*AA5)+(AB5*AC5))</f>
        <v>81.800999999999988</v>
      </c>
      <c r="F5" s="80">
        <v>3</v>
      </c>
      <c r="G5" s="81">
        <v>1</v>
      </c>
      <c r="H5" s="63"/>
      <c r="I5" s="64"/>
      <c r="J5" s="63"/>
      <c r="K5" s="64"/>
      <c r="L5" s="63"/>
      <c r="M5" s="64"/>
      <c r="N5" s="80">
        <v>1.33</v>
      </c>
      <c r="O5" s="81">
        <v>2.1</v>
      </c>
      <c r="P5" s="80">
        <v>2.1</v>
      </c>
      <c r="Q5" s="81">
        <v>2.1</v>
      </c>
      <c r="R5" s="63"/>
      <c r="S5" s="64"/>
      <c r="T5" s="63"/>
      <c r="U5" s="64"/>
      <c r="V5" s="63"/>
      <c r="W5" s="64"/>
      <c r="X5" s="63"/>
      <c r="Y5" s="64"/>
      <c r="Z5" s="63"/>
      <c r="AA5" s="64"/>
      <c r="AB5" s="63"/>
      <c r="AC5" s="64"/>
      <c r="AG5" s="83"/>
      <c r="AH5" s="83"/>
      <c r="AI5" s="83"/>
      <c r="AJ5" s="83"/>
      <c r="AK5" s="83"/>
      <c r="AL5" s="83"/>
      <c r="AM5" s="83"/>
      <c r="AN5" s="83"/>
    </row>
    <row r="6" spans="1:40" s="82" customFormat="1">
      <c r="A6" s="57" t="s">
        <v>92</v>
      </c>
      <c r="B6" s="78"/>
      <c r="C6" s="78"/>
      <c r="D6" s="7">
        <v>23.2</v>
      </c>
      <c r="E6" s="79">
        <f t="shared" si="0"/>
        <v>61.153999999999996</v>
      </c>
      <c r="F6" s="80">
        <v>7.1</v>
      </c>
      <c r="G6" s="81">
        <v>1</v>
      </c>
      <c r="H6" s="63"/>
      <c r="I6" s="64"/>
      <c r="J6" s="63"/>
      <c r="K6" s="64"/>
      <c r="L6" s="63"/>
      <c r="M6" s="64"/>
      <c r="N6" s="80">
        <v>1.48</v>
      </c>
      <c r="O6" s="81">
        <v>2.1</v>
      </c>
      <c r="P6" s="80">
        <v>1.48</v>
      </c>
      <c r="Q6" s="81">
        <v>2.1</v>
      </c>
      <c r="R6" s="80">
        <v>2.1</v>
      </c>
      <c r="S6" s="81">
        <v>2.1</v>
      </c>
      <c r="T6" s="63"/>
      <c r="U6" s="64"/>
      <c r="V6" s="63"/>
      <c r="W6" s="64"/>
      <c r="X6" s="63"/>
      <c r="Y6" s="64"/>
      <c r="Z6" s="63"/>
      <c r="AA6" s="64"/>
      <c r="AB6" s="63"/>
      <c r="AC6" s="64"/>
      <c r="AG6" s="83"/>
      <c r="AH6" s="83"/>
      <c r="AI6" s="83"/>
      <c r="AJ6" s="83"/>
      <c r="AK6" s="83"/>
      <c r="AL6" s="83"/>
      <c r="AM6" s="83"/>
      <c r="AN6" s="83"/>
    </row>
    <row r="7" spans="1:40" s="82" customFormat="1">
      <c r="A7" s="57" t="s">
        <v>94</v>
      </c>
      <c r="B7" s="78"/>
      <c r="C7" s="78"/>
      <c r="D7" s="7">
        <v>25.76</v>
      </c>
      <c r="E7" s="79">
        <f t="shared" si="0"/>
        <v>83.174000000000007</v>
      </c>
      <c r="F7" s="63"/>
      <c r="G7" s="64"/>
      <c r="H7" s="63"/>
      <c r="I7" s="64"/>
      <c r="J7" s="63"/>
      <c r="K7" s="64"/>
      <c r="L7" s="63"/>
      <c r="M7" s="64"/>
      <c r="N7" s="80">
        <v>2.1</v>
      </c>
      <c r="O7" s="81">
        <v>2.1</v>
      </c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G7" s="83"/>
      <c r="AH7" s="83"/>
      <c r="AI7" s="83"/>
      <c r="AJ7" s="83"/>
      <c r="AK7" s="83"/>
      <c r="AL7" s="83"/>
      <c r="AM7" s="83"/>
      <c r="AN7" s="83"/>
    </row>
    <row r="8" spans="1:40" s="82" customFormat="1">
      <c r="A8" s="57" t="s">
        <v>98</v>
      </c>
      <c r="B8" s="78"/>
      <c r="C8" s="78"/>
      <c r="D8" s="7">
        <v>16.739999999999998</v>
      </c>
      <c r="E8" s="79">
        <f t="shared" si="0"/>
        <v>53.405999999999992</v>
      </c>
      <c r="F8" s="80">
        <v>1.2</v>
      </c>
      <c r="G8" s="81">
        <v>1</v>
      </c>
      <c r="H8" s="63"/>
      <c r="I8" s="64"/>
      <c r="J8" s="63"/>
      <c r="K8" s="64"/>
      <c r="L8" s="63"/>
      <c r="M8" s="64"/>
      <c r="N8" s="80">
        <v>1.1000000000000001</v>
      </c>
      <c r="O8" s="81">
        <v>2.1</v>
      </c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B8" s="63"/>
      <c r="AC8" s="64"/>
      <c r="AG8" s="83"/>
      <c r="AH8" s="83"/>
      <c r="AI8" s="83"/>
      <c r="AJ8" s="83"/>
      <c r="AK8" s="83"/>
      <c r="AL8" s="83"/>
      <c r="AM8" s="83"/>
      <c r="AN8" s="83"/>
    </row>
    <row r="9" spans="1:40" s="82" customFormat="1"/>
    <row r="10" spans="1:40" s="82" customFormat="1">
      <c r="A10" s="57" t="s">
        <v>22</v>
      </c>
      <c r="B10" s="78"/>
      <c r="C10" s="78"/>
      <c r="D10" s="7">
        <f>168.46-4.2-21.9</f>
        <v>142.36000000000001</v>
      </c>
      <c r="E10" s="79">
        <f>(D10*($A$3+0.35))-((F10*G10)+(H10*I10)+(J10*K10)+(L10*M10)+(N10*O10)+(P10*Q10)+(R10*S10)+(T10*U10)+(V10*W10)+(X10*Y10)+(Z10*AA10)+(AB10*AC10))</f>
        <v>465.65</v>
      </c>
      <c r="F10" s="80">
        <f>7*2</f>
        <v>14</v>
      </c>
      <c r="G10" s="81">
        <v>1</v>
      </c>
      <c r="H10" s="80">
        <f>11.55</f>
        <v>11.55</v>
      </c>
      <c r="I10" s="81">
        <v>1</v>
      </c>
      <c r="J10" s="80">
        <v>3.35</v>
      </c>
      <c r="K10" s="81">
        <v>1</v>
      </c>
      <c r="L10" s="80">
        <f>3*3</f>
        <v>9</v>
      </c>
      <c r="M10" s="81">
        <v>1</v>
      </c>
      <c r="N10" s="80">
        <f>3*1</f>
        <v>3</v>
      </c>
      <c r="O10" s="81">
        <v>0.8</v>
      </c>
      <c r="P10" s="80">
        <v>7.1</v>
      </c>
      <c r="Q10" s="81">
        <v>1</v>
      </c>
      <c r="R10" s="80">
        <v>2.75</v>
      </c>
      <c r="S10" s="81">
        <v>1</v>
      </c>
      <c r="T10" s="80">
        <v>13.9</v>
      </c>
      <c r="U10" s="81">
        <v>1</v>
      </c>
      <c r="V10" s="80">
        <v>4.1500000000000004</v>
      </c>
      <c r="W10" s="81">
        <v>1</v>
      </c>
      <c r="X10" s="63"/>
      <c r="Y10" s="64"/>
      <c r="Z10" s="63"/>
      <c r="AA10" s="64"/>
      <c r="AB10" s="63"/>
      <c r="AC10" s="64"/>
    </row>
    <row r="11" spans="1:40" s="82" customFormat="1"/>
    <row r="12" spans="1:40" s="82" customFormat="1">
      <c r="A12" s="57" t="s">
        <v>118</v>
      </c>
      <c r="B12" s="159">
        <f>SUM(E5:E10)</f>
        <v>745.18499999999995</v>
      </c>
      <c r="C12" s="160"/>
    </row>
    <row r="13" spans="1:40" s="82" customFormat="1" ht="5.0999999999999996" customHeight="1"/>
    <row r="14" spans="1:40" s="82" customFormat="1">
      <c r="A14" s="102" t="s">
        <v>119</v>
      </c>
    </row>
    <row r="16" spans="1:40">
      <c r="L16" s="45"/>
    </row>
    <row r="18" spans="1:29">
      <c r="A18" s="12" t="s">
        <v>117</v>
      </c>
      <c r="B18" s="3"/>
      <c r="C18" s="3"/>
      <c r="D18" s="3"/>
      <c r="E18" s="3"/>
      <c r="F18" s="145" t="s">
        <v>4</v>
      </c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</row>
    <row r="19" spans="1:29">
      <c r="A19" s="47">
        <v>1.4</v>
      </c>
      <c r="B19" s="3"/>
      <c r="C19" s="3"/>
      <c r="D19" s="3"/>
      <c r="E19" s="3"/>
      <c r="F19" s="146" t="s">
        <v>7</v>
      </c>
      <c r="G19" s="147"/>
      <c r="H19" s="146" t="s">
        <v>10</v>
      </c>
      <c r="I19" s="147"/>
      <c r="J19" s="146" t="s">
        <v>11</v>
      </c>
      <c r="K19" s="147"/>
      <c r="L19" s="146" t="s">
        <v>12</v>
      </c>
      <c r="M19" s="147"/>
      <c r="N19" s="146" t="s">
        <v>13</v>
      </c>
      <c r="O19" s="147"/>
      <c r="P19" s="146" t="s">
        <v>14</v>
      </c>
      <c r="Q19" s="147"/>
      <c r="R19" s="146" t="s">
        <v>15</v>
      </c>
      <c r="S19" s="147"/>
      <c r="T19" s="145" t="s">
        <v>16</v>
      </c>
      <c r="U19" s="145"/>
      <c r="V19" s="145" t="s">
        <v>17</v>
      </c>
      <c r="W19" s="145"/>
      <c r="X19" s="145" t="s">
        <v>18</v>
      </c>
      <c r="Y19" s="145"/>
      <c r="Z19" s="145" t="s">
        <v>20</v>
      </c>
      <c r="AA19" s="145"/>
      <c r="AB19" s="145" t="s">
        <v>21</v>
      </c>
      <c r="AC19" s="145"/>
    </row>
    <row r="20" spans="1:29" ht="43.5">
      <c r="A20" s="1"/>
      <c r="B20" s="10" t="s">
        <v>5</v>
      </c>
      <c r="C20" s="10" t="s">
        <v>6</v>
      </c>
      <c r="D20" s="11" t="s">
        <v>2</v>
      </c>
      <c r="E20" s="11" t="s">
        <v>3</v>
      </c>
      <c r="F20" s="2" t="s">
        <v>8</v>
      </c>
      <c r="G20" s="2" t="s">
        <v>9</v>
      </c>
      <c r="H20" s="2" t="s">
        <v>8</v>
      </c>
      <c r="I20" s="2" t="s">
        <v>9</v>
      </c>
      <c r="J20" s="2" t="s">
        <v>8</v>
      </c>
      <c r="K20" s="2" t="s">
        <v>9</v>
      </c>
      <c r="L20" s="2" t="s">
        <v>8</v>
      </c>
      <c r="M20" s="2" t="s">
        <v>9</v>
      </c>
      <c r="N20" s="2" t="s">
        <v>8</v>
      </c>
      <c r="O20" s="2" t="s">
        <v>9</v>
      </c>
      <c r="P20" s="2" t="s">
        <v>8</v>
      </c>
      <c r="Q20" s="2" t="s">
        <v>9</v>
      </c>
      <c r="R20" s="2" t="s">
        <v>8</v>
      </c>
      <c r="S20" s="2" t="s">
        <v>9</v>
      </c>
      <c r="T20" s="2" t="s">
        <v>8</v>
      </c>
      <c r="U20" s="2" t="s">
        <v>9</v>
      </c>
      <c r="V20" s="2" t="s">
        <v>8</v>
      </c>
      <c r="W20" s="2" t="s">
        <v>9</v>
      </c>
      <c r="X20" s="2" t="s">
        <v>8</v>
      </c>
      <c r="Y20" s="2" t="s">
        <v>9</v>
      </c>
      <c r="Z20" s="2" t="s">
        <v>8</v>
      </c>
      <c r="AA20" s="2" t="s">
        <v>9</v>
      </c>
      <c r="AB20" s="2" t="s">
        <v>8</v>
      </c>
      <c r="AC20" s="2" t="s">
        <v>9</v>
      </c>
    </row>
    <row r="21" spans="1:29">
      <c r="A21" s="56" t="s">
        <v>95</v>
      </c>
      <c r="B21" s="6">
        <v>8.8000000000000007</v>
      </c>
      <c r="C21" s="6">
        <v>12.7</v>
      </c>
      <c r="D21" s="6">
        <f t="shared" ref="D21" si="1">2*(B21+C21)</f>
        <v>43</v>
      </c>
      <c r="E21" s="4">
        <f>(D21*($A$3-$A$19))-((F21*G21)+(H21*I21)+(J21*K21)+(L21*M21)+(N21*O21)+(P21*Q21)+(R21*S21)+(T21*U21)+(V21*W21)+(X21*Y21)+(Z21*AA21)+(AB21*AC21))</f>
        <v>77.599999999999994</v>
      </c>
      <c r="F21" s="15">
        <v>2</v>
      </c>
      <c r="G21" s="16">
        <v>1</v>
      </c>
      <c r="H21" s="15">
        <v>2</v>
      </c>
      <c r="I21" s="16">
        <v>1</v>
      </c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5">
        <v>2.2000000000000002</v>
      </c>
      <c r="AC21" s="16">
        <v>2</v>
      </c>
    </row>
    <row r="23" spans="1:29">
      <c r="A23" s="57" t="s">
        <v>118</v>
      </c>
      <c r="B23" s="148">
        <f>SUM(E21:E21)</f>
        <v>77.599999999999994</v>
      </c>
      <c r="C23" s="149"/>
    </row>
    <row r="24" spans="1:29" ht="5.0999999999999996" customHeight="1"/>
    <row r="25" spans="1:29">
      <c r="A25" s="50" t="s">
        <v>120</v>
      </c>
    </row>
    <row r="26" spans="1:29" hidden="1"/>
    <row r="27" spans="1:29" hidden="1"/>
    <row r="28" spans="1:29" hidden="1"/>
    <row r="29" spans="1:29" hidden="1"/>
    <row r="30" spans="1:29" hidden="1"/>
    <row r="31" spans="1:29" hidden="1"/>
    <row r="32" spans="1:2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0" spans="1:3" hidden="1"/>
    <row r="51" spans="1:3" hidden="1"/>
    <row r="55" spans="1:3">
      <c r="A55" s="56" t="s">
        <v>121</v>
      </c>
      <c r="B55" s="148">
        <f>B12+B23</f>
        <v>822.78499999999997</v>
      </c>
      <c r="C55" s="149"/>
    </row>
    <row r="56" spans="1:3" hidden="1">
      <c r="A56" s="5" t="s">
        <v>287</v>
      </c>
    </row>
  </sheetData>
  <mergeCells count="30">
    <mergeCell ref="B12:C12"/>
    <mergeCell ref="F18:AC18"/>
    <mergeCell ref="AB19:AC19"/>
    <mergeCell ref="B23:C23"/>
    <mergeCell ref="B55:C55"/>
    <mergeCell ref="P19:Q19"/>
    <mergeCell ref="R19:S19"/>
    <mergeCell ref="T19:U19"/>
    <mergeCell ref="V19:W19"/>
    <mergeCell ref="X19:Y19"/>
    <mergeCell ref="Z19:AA19"/>
    <mergeCell ref="F19:G19"/>
    <mergeCell ref="H19:I19"/>
    <mergeCell ref="J19:K19"/>
    <mergeCell ref="L19:M19"/>
    <mergeCell ref="N19:O19"/>
    <mergeCell ref="A1:AC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288</v>
      </c>
      <c r="B1" s="145"/>
      <c r="C1" s="145"/>
      <c r="D1" s="145"/>
      <c r="E1" s="145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2" t="s">
        <v>95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I3" s="1"/>
      <c r="J3" s="1"/>
      <c r="K3" s="1"/>
      <c r="L3" s="1"/>
      <c r="M3" s="1"/>
      <c r="N3" s="1"/>
      <c r="O3" s="1"/>
      <c r="P3" s="1"/>
    </row>
    <row r="4" spans="1:16">
      <c r="A4" s="72" t="s">
        <v>94</v>
      </c>
      <c r="B4" s="9"/>
      <c r="C4" s="9"/>
      <c r="D4" s="6">
        <v>25.76</v>
      </c>
      <c r="E4" s="4">
        <v>35.11</v>
      </c>
      <c r="I4" s="1"/>
      <c r="J4" s="1"/>
      <c r="K4" s="1"/>
      <c r="L4" s="1"/>
      <c r="M4" s="1"/>
      <c r="N4" s="1"/>
      <c r="O4" s="1"/>
      <c r="P4" s="1"/>
    </row>
    <row r="5" spans="1:16">
      <c r="A5" s="72" t="s">
        <v>93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8" spans="1:16" hidden="1"/>
    <row r="11" spans="1:16">
      <c r="A11" s="53" t="s">
        <v>63</v>
      </c>
      <c r="B11" s="148">
        <f>SUM(E3:E5)</f>
        <v>183.94</v>
      </c>
      <c r="C11" s="149"/>
    </row>
    <row r="12" spans="1:16" hidden="1">
      <c r="A12" s="5" t="s">
        <v>289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290</v>
      </c>
      <c r="B1" s="145"/>
      <c r="C1" s="145"/>
      <c r="D1" s="145"/>
      <c r="E1" s="145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2" t="s">
        <v>95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I3" s="1"/>
      <c r="J3" s="1"/>
      <c r="K3" s="1"/>
      <c r="L3" s="1"/>
      <c r="M3" s="1"/>
      <c r="N3" s="1"/>
      <c r="O3" s="1"/>
      <c r="P3" s="1"/>
    </row>
    <row r="4" spans="1:16">
      <c r="A4" s="72" t="s">
        <v>94</v>
      </c>
      <c r="B4" s="9"/>
      <c r="C4" s="9"/>
      <c r="D4" s="6">
        <v>25.76</v>
      </c>
      <c r="E4" s="4">
        <v>35.11</v>
      </c>
      <c r="I4" s="1"/>
      <c r="J4" s="1"/>
      <c r="K4" s="1"/>
      <c r="L4" s="1"/>
      <c r="M4" s="1"/>
      <c r="N4" s="1"/>
      <c r="O4" s="1"/>
      <c r="P4" s="1"/>
    </row>
    <row r="5" spans="1:16">
      <c r="A5" s="72" t="s">
        <v>93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11" spans="1:16">
      <c r="A11" s="72" t="s">
        <v>63</v>
      </c>
      <c r="B11" s="148">
        <f>SUM(E3:E5)</f>
        <v>183.94</v>
      </c>
      <c r="C11" s="149"/>
    </row>
    <row r="12" spans="1:16" hidden="1">
      <c r="A12" s="5" t="s">
        <v>291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85"/>
  <sheetViews>
    <sheetView zoomScale="85" zoomScaleNormal="85" zoomScaleSheetLayoutView="85" workbookViewId="0">
      <selection activeCell="J87" sqref="J87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45" t="s">
        <v>251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</row>
    <row r="2" spans="1:38" s="3" customFormat="1">
      <c r="A2" s="12" t="s">
        <v>19</v>
      </c>
      <c r="D2" s="145" t="s">
        <v>4</v>
      </c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</row>
    <row r="3" spans="1:38" s="3" customFormat="1">
      <c r="A3" s="47">
        <f>Memória!A2</f>
        <v>3.4</v>
      </c>
      <c r="D3" s="146" t="s">
        <v>7</v>
      </c>
      <c r="E3" s="147"/>
      <c r="F3" s="146" t="s">
        <v>10</v>
      </c>
      <c r="G3" s="147"/>
      <c r="H3" s="146" t="s">
        <v>11</v>
      </c>
      <c r="I3" s="147"/>
      <c r="J3" s="146" t="s">
        <v>12</v>
      </c>
      <c r="K3" s="147"/>
      <c r="L3" s="146" t="s">
        <v>13</v>
      </c>
      <c r="M3" s="147"/>
      <c r="N3" s="146" t="s">
        <v>14</v>
      </c>
      <c r="O3" s="147"/>
      <c r="P3" s="146" t="s">
        <v>15</v>
      </c>
      <c r="Q3" s="147"/>
      <c r="R3" s="145" t="s">
        <v>16</v>
      </c>
      <c r="S3" s="145"/>
      <c r="T3" s="145" t="s">
        <v>17</v>
      </c>
      <c r="U3" s="145"/>
      <c r="V3" s="145" t="s">
        <v>18</v>
      </c>
      <c r="W3" s="145"/>
      <c r="X3" s="145" t="s">
        <v>20</v>
      </c>
      <c r="Y3" s="145"/>
      <c r="Z3" s="145" t="s">
        <v>21</v>
      </c>
      <c r="AA3" s="145"/>
    </row>
    <row r="4" spans="1:38" ht="30" customHeight="1">
      <c r="A4" s="1"/>
      <c r="B4" s="19" t="s">
        <v>24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>
      <c r="A5" s="8" t="s">
        <v>28</v>
      </c>
      <c r="B5" s="6">
        <v>4.8499999999999996</v>
      </c>
      <c r="C5" s="4">
        <f t="shared" ref="C5:C12" si="0">(B5*$A$3)-((D5*E5)+(F5*G5)+(H5*I5)+(J5*K5)+(L5*M5)+(N5*O5)+(P5*Q5)+(R5*S5)+(T5*U5)+(V5*W5)+(X5*Y5)+(Z5*AA5))</f>
        <v>16.489999999999998</v>
      </c>
      <c r="D5" s="63"/>
      <c r="E5" s="64"/>
      <c r="F5" s="63"/>
      <c r="G5" s="64"/>
      <c r="H5" s="63"/>
      <c r="I5" s="64"/>
      <c r="J5" s="63"/>
      <c r="K5" s="64"/>
      <c r="L5" s="63"/>
      <c r="M5" s="64"/>
      <c r="N5" s="63"/>
      <c r="O5" s="64"/>
      <c r="P5" s="63"/>
      <c r="Q5" s="64"/>
      <c r="R5" s="63"/>
      <c r="S5" s="64"/>
      <c r="T5" s="63"/>
      <c r="U5" s="64"/>
      <c r="V5" s="63"/>
      <c r="W5" s="64"/>
      <c r="X5" s="63"/>
      <c r="Y5" s="64"/>
      <c r="Z5" s="63"/>
      <c r="AA5" s="64"/>
      <c r="AE5" s="1"/>
      <c r="AF5" s="1"/>
      <c r="AG5" s="1"/>
      <c r="AH5" s="1"/>
      <c r="AI5" s="1"/>
      <c r="AJ5" s="1"/>
      <c r="AK5" s="1"/>
      <c r="AL5" s="1"/>
    </row>
    <row r="6" spans="1:38">
      <c r="A6" s="8" t="s">
        <v>29</v>
      </c>
      <c r="B6" s="6">
        <v>2.2000000000000002</v>
      </c>
      <c r="C6" s="4">
        <f t="shared" si="0"/>
        <v>7.48</v>
      </c>
      <c r="D6" s="63"/>
      <c r="E6" s="64"/>
      <c r="F6" s="63"/>
      <c r="G6" s="64"/>
      <c r="H6" s="63"/>
      <c r="I6" s="64"/>
      <c r="J6" s="63"/>
      <c r="K6" s="64"/>
      <c r="L6" s="63"/>
      <c r="M6" s="64"/>
      <c r="N6" s="63"/>
      <c r="O6" s="64"/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E6" s="1"/>
      <c r="AF6" s="1"/>
      <c r="AG6" s="1"/>
      <c r="AH6" s="1"/>
      <c r="AI6" s="1"/>
      <c r="AJ6" s="1"/>
      <c r="AK6" s="1"/>
      <c r="AL6" s="1"/>
    </row>
    <row r="7" spans="1:38">
      <c r="A7" s="8" t="s">
        <v>31</v>
      </c>
      <c r="B7" s="6">
        <v>8.8000000000000007</v>
      </c>
      <c r="C7" s="4">
        <f t="shared" si="0"/>
        <v>25.3</v>
      </c>
      <c r="D7" s="63"/>
      <c r="E7" s="64"/>
      <c r="F7" s="63"/>
      <c r="G7" s="64"/>
      <c r="H7" s="63"/>
      <c r="I7" s="64"/>
      <c r="J7" s="6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80">
        <v>2.2000000000000002</v>
      </c>
      <c r="AA7" s="81">
        <v>2.1</v>
      </c>
      <c r="AE7" s="1"/>
      <c r="AF7" s="1"/>
      <c r="AG7" s="1"/>
      <c r="AH7" s="1"/>
      <c r="AI7" s="1"/>
      <c r="AJ7" s="1"/>
      <c r="AK7" s="1"/>
      <c r="AL7" s="1"/>
    </row>
    <row r="8" spans="1:38">
      <c r="A8" s="46" t="s">
        <v>32</v>
      </c>
      <c r="B8" s="6">
        <v>6.35</v>
      </c>
      <c r="C8" s="4">
        <f t="shared" si="0"/>
        <v>17.809999999999999</v>
      </c>
      <c r="D8" s="63"/>
      <c r="E8" s="64"/>
      <c r="F8" s="63"/>
      <c r="G8" s="64"/>
      <c r="H8" s="63"/>
      <c r="I8" s="64"/>
      <c r="J8" s="63"/>
      <c r="K8" s="64"/>
      <c r="L8" s="80">
        <v>0.9</v>
      </c>
      <c r="M8" s="81">
        <v>2.1</v>
      </c>
      <c r="N8" s="80">
        <v>0.9</v>
      </c>
      <c r="O8" s="81">
        <v>2.1</v>
      </c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E8" s="1"/>
      <c r="AF8" s="1"/>
      <c r="AG8" s="1"/>
      <c r="AH8" s="1"/>
      <c r="AI8" s="1"/>
      <c r="AJ8" s="1"/>
      <c r="AK8" s="1"/>
      <c r="AL8" s="1"/>
    </row>
    <row r="9" spans="1:38">
      <c r="A9" s="8" t="s">
        <v>33</v>
      </c>
      <c r="B9" s="6">
        <v>7.2</v>
      </c>
      <c r="C9" s="4">
        <f t="shared" si="0"/>
        <v>20.07</v>
      </c>
      <c r="D9" s="63"/>
      <c r="E9" s="64"/>
      <c r="F9" s="63"/>
      <c r="G9" s="64"/>
      <c r="H9" s="63"/>
      <c r="I9" s="64"/>
      <c r="J9" s="63"/>
      <c r="K9" s="64"/>
      <c r="L9" s="80">
        <v>2.1</v>
      </c>
      <c r="M9" s="81">
        <v>2.1</v>
      </c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E9" s="1"/>
      <c r="AF9" s="1"/>
      <c r="AG9" s="1"/>
      <c r="AH9" s="1"/>
      <c r="AI9" s="1"/>
      <c r="AJ9" s="1"/>
      <c r="AK9" s="1"/>
      <c r="AL9" s="1"/>
    </row>
    <row r="10" spans="1:38">
      <c r="A10" s="46" t="s">
        <v>38</v>
      </c>
      <c r="B10" s="6">
        <v>3.3</v>
      </c>
      <c r="C10" s="4">
        <f t="shared" si="0"/>
        <v>8.9099999999999984</v>
      </c>
      <c r="D10" s="63"/>
      <c r="E10" s="64"/>
      <c r="F10" s="63"/>
      <c r="G10" s="64"/>
      <c r="H10" s="63"/>
      <c r="I10" s="64"/>
      <c r="J10" s="63"/>
      <c r="K10" s="64"/>
      <c r="L10" s="80">
        <v>1.1000000000000001</v>
      </c>
      <c r="M10" s="81">
        <v>2.1</v>
      </c>
      <c r="N10" s="63"/>
      <c r="O10" s="64"/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E10" s="1"/>
      <c r="AF10" s="1"/>
      <c r="AG10" s="1"/>
      <c r="AH10" s="1"/>
      <c r="AI10" s="1"/>
      <c r="AJ10" s="1"/>
      <c r="AK10" s="1"/>
      <c r="AL10" s="1"/>
    </row>
    <row r="11" spans="1:38" ht="15.75" thickBot="1">
      <c r="A11" s="46" t="s">
        <v>40</v>
      </c>
      <c r="B11" s="7">
        <v>0.85</v>
      </c>
      <c r="C11" s="4">
        <f t="shared" si="0"/>
        <v>2.8899999999999997</v>
      </c>
      <c r="D11" s="92"/>
      <c r="E11" s="93"/>
      <c r="F11" s="92"/>
      <c r="G11" s="93"/>
      <c r="H11" s="92"/>
      <c r="I11" s="93"/>
      <c r="J11" s="92"/>
      <c r="K11" s="93"/>
      <c r="L11" s="92"/>
      <c r="M11" s="93"/>
      <c r="N11" s="92"/>
      <c r="O11" s="93"/>
      <c r="P11" s="92"/>
      <c r="Q11" s="93"/>
      <c r="R11" s="92"/>
      <c r="S11" s="93"/>
      <c r="T11" s="92"/>
      <c r="U11" s="93"/>
      <c r="V11" s="92"/>
      <c r="W11" s="93"/>
      <c r="X11" s="92"/>
      <c r="Y11" s="93"/>
      <c r="Z11" s="92"/>
      <c r="AA11" s="93"/>
      <c r="AE11" s="1"/>
      <c r="AF11" s="1"/>
      <c r="AG11" s="1"/>
      <c r="AH11" s="1"/>
      <c r="AI11" s="1"/>
      <c r="AJ11" s="1"/>
      <c r="AK11" s="1"/>
      <c r="AL11" s="1"/>
    </row>
    <row r="12" spans="1:38">
      <c r="A12" s="30" t="s">
        <v>42</v>
      </c>
      <c r="B12" s="25">
        <v>12.85</v>
      </c>
      <c r="C12" s="26">
        <f t="shared" si="0"/>
        <v>43.69</v>
      </c>
      <c r="D12" s="94"/>
      <c r="E12" s="95"/>
      <c r="F12" s="94"/>
      <c r="G12" s="95"/>
      <c r="H12" s="94"/>
      <c r="I12" s="95"/>
      <c r="J12" s="94"/>
      <c r="K12" s="95"/>
      <c r="L12" s="94"/>
      <c r="M12" s="95"/>
      <c r="N12" s="94"/>
      <c r="O12" s="95"/>
      <c r="P12" s="94"/>
      <c r="Q12" s="95"/>
      <c r="R12" s="94"/>
      <c r="S12" s="95"/>
      <c r="T12" s="94"/>
      <c r="U12" s="95"/>
      <c r="V12" s="94"/>
      <c r="W12" s="95"/>
      <c r="X12" s="94"/>
      <c r="Y12" s="95"/>
      <c r="Z12" s="94"/>
      <c r="AA12" s="95"/>
      <c r="AE12" s="1"/>
      <c r="AF12" s="1"/>
      <c r="AG12" s="1"/>
      <c r="AH12" s="1"/>
      <c r="AI12" s="1"/>
      <c r="AJ12" s="1"/>
      <c r="AK12" s="1"/>
      <c r="AL12" s="1"/>
    </row>
    <row r="13" spans="1:38">
      <c r="A13" s="8" t="s">
        <v>45</v>
      </c>
      <c r="B13" s="6">
        <v>4.0199999999999996</v>
      </c>
      <c r="C13" s="4">
        <f t="shared" ref="C13:C24" si="1">(B13*$A$3)-((D13*E13)+(F13*G13)+(H13*I13)+(J13*K13)+(L13*M13)+(N13*O13)+(P13*Q13)+(R13*S13)+(T13*U13)+(V13*W13)+(X13*Y13)+(Z13*AA13))</f>
        <v>13.667999999999997</v>
      </c>
      <c r="D13" s="63"/>
      <c r="E13" s="64"/>
      <c r="F13" s="63"/>
      <c r="G13" s="64"/>
      <c r="H13" s="63"/>
      <c r="I13" s="64"/>
      <c r="J13" s="63"/>
      <c r="K13" s="64"/>
      <c r="L13" s="63"/>
      <c r="M13" s="64"/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</row>
    <row r="14" spans="1:38">
      <c r="A14" s="8" t="s">
        <v>46</v>
      </c>
      <c r="B14" s="6">
        <v>1.95</v>
      </c>
      <c r="C14" s="4">
        <f t="shared" si="1"/>
        <v>6.63</v>
      </c>
      <c r="D14" s="63"/>
      <c r="E14" s="64"/>
      <c r="F14" s="63"/>
      <c r="G14" s="64"/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</row>
    <row r="15" spans="1:38">
      <c r="A15" s="8" t="s">
        <v>47</v>
      </c>
      <c r="B15" s="6">
        <v>1.95</v>
      </c>
      <c r="C15" s="4">
        <f t="shared" si="1"/>
        <v>6.63</v>
      </c>
      <c r="D15" s="63"/>
      <c r="E15" s="64"/>
      <c r="F15" s="63"/>
      <c r="G15" s="64"/>
      <c r="H15" s="63"/>
      <c r="I15" s="64"/>
      <c r="J15" s="63"/>
      <c r="K15" s="64"/>
      <c r="L15" s="63"/>
      <c r="M15" s="64"/>
      <c r="N15" s="63"/>
      <c r="O15" s="64"/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</row>
    <row r="16" spans="1:38">
      <c r="A16" s="8" t="s">
        <v>48</v>
      </c>
      <c r="B16" s="6">
        <v>4.0199999999999996</v>
      </c>
      <c r="C16" s="4">
        <f t="shared" si="1"/>
        <v>7.4519999999999973</v>
      </c>
      <c r="D16" s="63"/>
      <c r="E16" s="64"/>
      <c r="F16" s="63"/>
      <c r="G16" s="64"/>
      <c r="H16" s="63"/>
      <c r="I16" s="64"/>
      <c r="J16" s="63"/>
      <c r="K16" s="64"/>
      <c r="L16" s="80">
        <v>1.48</v>
      </c>
      <c r="M16" s="81">
        <v>2.1</v>
      </c>
      <c r="N16" s="80">
        <v>1.48</v>
      </c>
      <c r="O16" s="81">
        <v>2.1</v>
      </c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</row>
    <row r="17" spans="1:27">
      <c r="A17" s="8" t="s">
        <v>49</v>
      </c>
      <c r="B17" s="6">
        <v>2.2000000000000002</v>
      </c>
      <c r="C17" s="4">
        <f t="shared" si="1"/>
        <v>7.48</v>
      </c>
      <c r="D17" s="63"/>
      <c r="E17" s="64"/>
      <c r="F17" s="63"/>
      <c r="G17" s="64"/>
      <c r="H17" s="63"/>
      <c r="I17" s="64"/>
      <c r="J17" s="63"/>
      <c r="K17" s="64"/>
      <c r="L17" s="63"/>
      <c r="M17" s="64"/>
      <c r="N17" s="63"/>
      <c r="O17" s="64"/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</row>
    <row r="18" spans="1:27">
      <c r="A18" s="8" t="s">
        <v>50</v>
      </c>
      <c r="B18" s="6">
        <v>6.55</v>
      </c>
      <c r="C18" s="4">
        <f t="shared" si="1"/>
        <v>15.549999999999999</v>
      </c>
      <c r="D18" s="63"/>
      <c r="E18" s="64"/>
      <c r="F18" s="63"/>
      <c r="G18" s="64"/>
      <c r="H18" s="63"/>
      <c r="I18" s="64"/>
      <c r="J18" s="63"/>
      <c r="K18" s="64"/>
      <c r="L18" s="80">
        <v>1.1000000000000001</v>
      </c>
      <c r="M18" s="81">
        <v>2.1</v>
      </c>
      <c r="N18" s="80">
        <v>2.1</v>
      </c>
      <c r="O18" s="81">
        <v>2.1</v>
      </c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</row>
    <row r="19" spans="1:27">
      <c r="A19" s="8" t="s">
        <v>51</v>
      </c>
      <c r="B19" s="6">
        <v>3.25</v>
      </c>
      <c r="C19" s="4">
        <f t="shared" si="1"/>
        <v>11.049999999999999</v>
      </c>
      <c r="D19" s="63"/>
      <c r="E19" s="64"/>
      <c r="F19" s="63"/>
      <c r="G19" s="64"/>
      <c r="H19" s="63"/>
      <c r="I19" s="64"/>
      <c r="J19" s="63"/>
      <c r="K19" s="64"/>
      <c r="L19" s="63"/>
      <c r="M19" s="64"/>
      <c r="N19" s="63"/>
      <c r="O19" s="64"/>
      <c r="P19" s="63"/>
      <c r="Q19" s="64"/>
      <c r="R19" s="63"/>
      <c r="S19" s="64"/>
      <c r="T19" s="63"/>
      <c r="U19" s="64"/>
      <c r="V19" s="63"/>
      <c r="W19" s="64"/>
      <c r="X19" s="63"/>
      <c r="Y19" s="64"/>
      <c r="Z19" s="63"/>
      <c r="AA19" s="64"/>
    </row>
    <row r="20" spans="1:27">
      <c r="A20" s="8" t="s">
        <v>52</v>
      </c>
      <c r="B20" s="6">
        <v>3.25</v>
      </c>
      <c r="C20" s="4">
        <f t="shared" si="1"/>
        <v>11.049999999999999</v>
      </c>
      <c r="D20" s="63"/>
      <c r="E20" s="64"/>
      <c r="F20" s="63"/>
      <c r="G20" s="64"/>
      <c r="H20" s="63"/>
      <c r="I20" s="64"/>
      <c r="J20" s="63"/>
      <c r="K20" s="64"/>
      <c r="L20" s="63"/>
      <c r="M20" s="64"/>
      <c r="N20" s="63"/>
      <c r="O20" s="64"/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</row>
    <row r="21" spans="1:27">
      <c r="A21" s="8" t="s">
        <v>54</v>
      </c>
      <c r="B21" s="6">
        <v>3.35</v>
      </c>
      <c r="C21" s="4">
        <f t="shared" si="1"/>
        <v>11.39</v>
      </c>
      <c r="D21" s="63"/>
      <c r="E21" s="64"/>
      <c r="F21" s="63"/>
      <c r="G21" s="64"/>
      <c r="H21" s="63"/>
      <c r="I21" s="64"/>
      <c r="J21" s="63"/>
      <c r="K21" s="64"/>
      <c r="L21" s="63"/>
      <c r="M21" s="64"/>
      <c r="N21" s="63"/>
      <c r="O21" s="64"/>
      <c r="P21" s="63"/>
      <c r="Q21" s="64"/>
      <c r="R21" s="63"/>
      <c r="S21" s="64"/>
      <c r="T21" s="63"/>
      <c r="U21" s="64"/>
      <c r="V21" s="63"/>
      <c r="W21" s="64"/>
      <c r="X21" s="63"/>
      <c r="Y21" s="64"/>
      <c r="Z21" s="63"/>
      <c r="AA21" s="64"/>
    </row>
    <row r="22" spans="1:27">
      <c r="A22" s="8" t="s">
        <v>57</v>
      </c>
      <c r="B22" s="6">
        <v>1.45</v>
      </c>
      <c r="C22" s="4">
        <f t="shared" si="1"/>
        <v>4.93</v>
      </c>
      <c r="D22" s="63"/>
      <c r="E22" s="64"/>
      <c r="F22" s="63"/>
      <c r="G22" s="64"/>
      <c r="H22" s="63"/>
      <c r="I22" s="64"/>
      <c r="J22" s="63"/>
      <c r="K22" s="64"/>
      <c r="L22" s="63"/>
      <c r="M22" s="64"/>
      <c r="N22" s="63"/>
      <c r="O22" s="64"/>
      <c r="P22" s="63"/>
      <c r="Q22" s="64"/>
      <c r="R22" s="63"/>
      <c r="S22" s="64"/>
      <c r="T22" s="63"/>
      <c r="U22" s="64"/>
      <c r="V22" s="63"/>
      <c r="W22" s="64"/>
      <c r="X22" s="63"/>
      <c r="Y22" s="64"/>
      <c r="Z22" s="63"/>
      <c r="AA22" s="64"/>
    </row>
    <row r="23" spans="1:27">
      <c r="A23" s="8" t="s">
        <v>61</v>
      </c>
      <c r="B23" s="6">
        <v>5.37</v>
      </c>
      <c r="C23" s="4">
        <f t="shared" si="1"/>
        <v>18.257999999999999</v>
      </c>
      <c r="D23" s="75"/>
      <c r="E23" s="76"/>
      <c r="F23" s="75"/>
      <c r="G23" s="76"/>
      <c r="H23" s="75"/>
      <c r="I23" s="76"/>
      <c r="J23" s="75"/>
      <c r="K23" s="76"/>
      <c r="L23" s="75"/>
      <c r="M23" s="76"/>
      <c r="N23" s="75"/>
      <c r="O23" s="76"/>
      <c r="P23" s="75"/>
      <c r="Q23" s="76"/>
      <c r="R23" s="75"/>
      <c r="S23" s="76"/>
      <c r="T23" s="75"/>
      <c r="U23" s="76"/>
      <c r="V23" s="75"/>
      <c r="W23" s="76"/>
      <c r="X23" s="75"/>
      <c r="Y23" s="76"/>
      <c r="Z23" s="75"/>
      <c r="AA23" s="76"/>
    </row>
    <row r="24" spans="1:27">
      <c r="A24" s="8" t="s">
        <v>62</v>
      </c>
      <c r="B24" s="6">
        <v>1.2</v>
      </c>
      <c r="C24" s="4">
        <f t="shared" si="1"/>
        <v>4.08</v>
      </c>
      <c r="D24" s="75"/>
      <c r="E24" s="76"/>
      <c r="F24" s="75"/>
      <c r="G24" s="76"/>
      <c r="H24" s="75"/>
      <c r="I24" s="76"/>
      <c r="J24" s="75"/>
      <c r="K24" s="76"/>
      <c r="L24" s="75"/>
      <c r="M24" s="76"/>
      <c r="N24" s="75"/>
      <c r="O24" s="76"/>
      <c r="P24" s="75"/>
      <c r="Q24" s="76"/>
      <c r="R24" s="75"/>
      <c r="S24" s="76"/>
      <c r="T24" s="75"/>
      <c r="U24" s="76"/>
      <c r="V24" s="75"/>
      <c r="W24" s="76"/>
      <c r="X24" s="75"/>
      <c r="Y24" s="76"/>
      <c r="Z24" s="75"/>
      <c r="AA24" s="76"/>
    </row>
    <row r="25" spans="1:27" hidden="1"/>
    <row r="26" spans="1:27" hidden="1"/>
    <row r="27" spans="1:27" hidden="1"/>
    <row r="28" spans="1:27" hidden="1"/>
    <row r="29" spans="1:27" hidden="1"/>
    <row r="30" spans="1:27" hidden="1"/>
    <row r="31" spans="1:27" hidden="1"/>
    <row r="32" spans="1:27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spans="1:3" hidden="1"/>
    <row r="82" spans="1:3" hidden="1"/>
    <row r="84" spans="1:3">
      <c r="A84" s="8" t="s">
        <v>63</v>
      </c>
      <c r="B84" s="148">
        <f>SUM(C5:C24)</f>
        <v>260.80799999999999</v>
      </c>
      <c r="C84" s="149"/>
    </row>
    <row r="85" spans="1:3" hidden="1">
      <c r="A85" s="5" t="s">
        <v>263</v>
      </c>
    </row>
  </sheetData>
  <mergeCells count="15">
    <mergeCell ref="A1:AA1"/>
    <mergeCell ref="V3:W3"/>
    <mergeCell ref="X3:Y3"/>
    <mergeCell ref="Z3:AA3"/>
    <mergeCell ref="B84:C8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292</v>
      </c>
      <c r="B1" s="145"/>
      <c r="C1" s="145"/>
      <c r="D1" s="145"/>
      <c r="E1" s="145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2" t="s">
        <v>95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I3" s="1"/>
      <c r="J3" s="1"/>
      <c r="K3" s="1"/>
      <c r="L3" s="1"/>
      <c r="M3" s="1"/>
      <c r="N3" s="1"/>
      <c r="O3" s="1"/>
      <c r="P3" s="1"/>
    </row>
    <row r="4" spans="1:16">
      <c r="A4" s="72" t="s">
        <v>94</v>
      </c>
      <c r="B4" s="9"/>
      <c r="C4" s="9"/>
      <c r="D4" s="6">
        <v>25.76</v>
      </c>
      <c r="E4" s="4">
        <v>35.11</v>
      </c>
      <c r="I4" s="1"/>
      <c r="J4" s="1"/>
      <c r="K4" s="1"/>
      <c r="L4" s="1"/>
      <c r="M4" s="1"/>
      <c r="N4" s="1"/>
      <c r="O4" s="1"/>
      <c r="P4" s="1"/>
    </row>
    <row r="5" spans="1:16">
      <c r="A5" s="72" t="s">
        <v>93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11" spans="1:16">
      <c r="A11" s="72" t="s">
        <v>63</v>
      </c>
      <c r="B11" s="148">
        <f>SUM(E3:E5)</f>
        <v>183.94</v>
      </c>
      <c r="C11" s="149"/>
    </row>
    <row r="12" spans="1:16" hidden="1">
      <c r="A12" s="5" t="s">
        <v>293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294</v>
      </c>
      <c r="B1" s="145"/>
      <c r="C1" s="145"/>
      <c r="D1" s="145"/>
      <c r="E1" s="145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2" t="s">
        <v>95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I3" s="1"/>
      <c r="J3" s="1"/>
      <c r="K3" s="1"/>
      <c r="L3" s="1"/>
      <c r="M3" s="1"/>
      <c r="N3" s="1"/>
      <c r="O3" s="1"/>
      <c r="P3" s="1"/>
    </row>
    <row r="4" spans="1:16">
      <c r="A4" s="72" t="s">
        <v>94</v>
      </c>
      <c r="B4" s="9"/>
      <c r="C4" s="9"/>
      <c r="D4" s="6">
        <v>25.76</v>
      </c>
      <c r="E4" s="4">
        <v>35.11</v>
      </c>
      <c r="I4" s="1"/>
      <c r="J4" s="1"/>
      <c r="K4" s="1"/>
      <c r="L4" s="1"/>
      <c r="M4" s="1"/>
      <c r="N4" s="1"/>
      <c r="O4" s="1"/>
      <c r="P4" s="1"/>
    </row>
    <row r="5" spans="1:16">
      <c r="A5" s="72" t="s">
        <v>93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11" spans="1:16">
      <c r="A11" s="72" t="s">
        <v>63</v>
      </c>
      <c r="B11" s="148">
        <f>SUM(E3:E5)</f>
        <v>183.94</v>
      </c>
      <c r="C11" s="149"/>
    </row>
    <row r="12" spans="1:16" hidden="1">
      <c r="A12" s="5" t="s">
        <v>295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296</v>
      </c>
      <c r="B1" s="145"/>
      <c r="C1" s="145"/>
      <c r="D1" s="145"/>
      <c r="E1" s="145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53" t="s">
        <v>96</v>
      </c>
      <c r="B3" s="6">
        <v>2</v>
      </c>
      <c r="C3" s="6">
        <v>3.35</v>
      </c>
      <c r="D3" s="6">
        <f t="shared" ref="D3:D4" si="0">2*(B3+C3)</f>
        <v>10.7</v>
      </c>
      <c r="E3" s="4">
        <f t="shared" ref="E3:E4" si="1">B3*C3</f>
        <v>6.7</v>
      </c>
      <c r="I3" s="1"/>
      <c r="J3" s="1"/>
      <c r="K3" s="1"/>
      <c r="L3" s="1"/>
      <c r="M3" s="1"/>
      <c r="N3" s="1"/>
      <c r="O3" s="1"/>
      <c r="P3" s="1"/>
    </row>
    <row r="4" spans="1:16">
      <c r="A4" s="53" t="s">
        <v>96</v>
      </c>
      <c r="B4" s="6">
        <v>2</v>
      </c>
      <c r="C4" s="6">
        <v>3.35</v>
      </c>
      <c r="D4" s="6">
        <f t="shared" si="0"/>
        <v>10.7</v>
      </c>
      <c r="E4" s="4">
        <f t="shared" si="1"/>
        <v>6.7</v>
      </c>
      <c r="I4" s="1"/>
      <c r="J4" s="1"/>
      <c r="K4" s="1"/>
      <c r="L4" s="1"/>
      <c r="M4" s="1"/>
      <c r="N4" s="1"/>
      <c r="O4" s="1"/>
      <c r="P4" s="1"/>
    </row>
    <row r="5" spans="1:16">
      <c r="A5" s="53" t="s">
        <v>92</v>
      </c>
      <c r="B5" s="9"/>
      <c r="C5" s="9"/>
      <c r="D5" s="6">
        <v>23.2</v>
      </c>
      <c r="E5" s="4">
        <v>29.43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2" spans="1:3">
      <c r="A52" s="53" t="s">
        <v>63</v>
      </c>
      <c r="B52" s="148">
        <f>SUM(E3:E5)</f>
        <v>42.83</v>
      </c>
      <c r="C52" s="149"/>
    </row>
    <row r="53" spans="1:3" hidden="1">
      <c r="A53" s="5" t="s">
        <v>297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298</v>
      </c>
      <c r="B1" s="145"/>
      <c r="C1" s="145"/>
      <c r="D1" s="145"/>
      <c r="E1" s="145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2" t="s">
        <v>96</v>
      </c>
      <c r="B3" s="6">
        <v>2</v>
      </c>
      <c r="C3" s="6">
        <v>3.35</v>
      </c>
      <c r="D3" s="6">
        <f t="shared" ref="D3:D4" si="0">2*(B3+C3)</f>
        <v>10.7</v>
      </c>
      <c r="E3" s="4">
        <f t="shared" ref="E3:E4" si="1">B3*C3</f>
        <v>6.7</v>
      </c>
      <c r="I3" s="1"/>
      <c r="J3" s="1"/>
      <c r="K3" s="1"/>
      <c r="L3" s="1"/>
      <c r="M3" s="1"/>
      <c r="N3" s="1"/>
      <c r="O3" s="1"/>
      <c r="P3" s="1"/>
    </row>
    <row r="4" spans="1:16">
      <c r="A4" s="72" t="s">
        <v>96</v>
      </c>
      <c r="B4" s="6">
        <v>2</v>
      </c>
      <c r="C4" s="6">
        <v>3.35</v>
      </c>
      <c r="D4" s="6">
        <f t="shared" si="0"/>
        <v>10.7</v>
      </c>
      <c r="E4" s="4">
        <f t="shared" si="1"/>
        <v>6.7</v>
      </c>
      <c r="I4" s="1"/>
      <c r="J4" s="1"/>
      <c r="K4" s="1"/>
      <c r="L4" s="1"/>
      <c r="M4" s="1"/>
      <c r="N4" s="1"/>
      <c r="O4" s="1"/>
      <c r="P4" s="1"/>
    </row>
    <row r="5" spans="1:16">
      <c r="A5" s="72" t="s">
        <v>92</v>
      </c>
      <c r="B5" s="9"/>
      <c r="C5" s="9"/>
      <c r="D5" s="6">
        <v>23.2</v>
      </c>
      <c r="E5" s="4">
        <v>29.43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2" spans="1:3">
      <c r="A52" s="72" t="s">
        <v>63</v>
      </c>
      <c r="B52" s="148">
        <f>SUM(E3:E5)</f>
        <v>42.83</v>
      </c>
      <c r="C52" s="149"/>
    </row>
    <row r="53" spans="1:3" hidden="1">
      <c r="A53" s="5" t="s">
        <v>291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299</v>
      </c>
      <c r="B1" s="145"/>
      <c r="C1" s="145"/>
      <c r="D1" s="145"/>
      <c r="E1" s="145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2" t="s">
        <v>96</v>
      </c>
      <c r="B3" s="6">
        <v>2</v>
      </c>
      <c r="C3" s="6">
        <v>3.35</v>
      </c>
      <c r="D3" s="6">
        <f t="shared" ref="D3:D4" si="0">2*(B3+C3)</f>
        <v>10.7</v>
      </c>
      <c r="E3" s="4">
        <f t="shared" ref="E3:E4" si="1">B3*C3</f>
        <v>6.7</v>
      </c>
      <c r="I3" s="1"/>
      <c r="J3" s="1"/>
      <c r="K3" s="1"/>
      <c r="L3" s="1"/>
      <c r="M3" s="1"/>
      <c r="N3" s="1"/>
      <c r="O3" s="1"/>
      <c r="P3" s="1"/>
    </row>
    <row r="4" spans="1:16">
      <c r="A4" s="72" t="s">
        <v>96</v>
      </c>
      <c r="B4" s="6">
        <v>2</v>
      </c>
      <c r="C4" s="6">
        <v>3.35</v>
      </c>
      <c r="D4" s="6">
        <f t="shared" si="0"/>
        <v>10.7</v>
      </c>
      <c r="E4" s="4">
        <f t="shared" si="1"/>
        <v>6.7</v>
      </c>
      <c r="I4" s="1"/>
      <c r="J4" s="1"/>
      <c r="K4" s="1"/>
      <c r="L4" s="1"/>
      <c r="M4" s="1"/>
      <c r="N4" s="1"/>
      <c r="O4" s="1"/>
      <c r="P4" s="1"/>
    </row>
    <row r="5" spans="1:16">
      <c r="A5" s="72" t="s">
        <v>92</v>
      </c>
      <c r="B5" s="9"/>
      <c r="C5" s="9"/>
      <c r="D5" s="6">
        <v>23.2</v>
      </c>
      <c r="E5" s="4">
        <v>29.43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2" spans="1:3">
      <c r="A52" s="72" t="s">
        <v>63</v>
      </c>
      <c r="B52" s="148">
        <f>SUM(E3:E5)</f>
        <v>42.83</v>
      </c>
      <c r="C52" s="149"/>
    </row>
    <row r="53" spans="1:3" hidden="1">
      <c r="A53" s="5" t="s">
        <v>291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N36"/>
  <sheetViews>
    <sheetView zoomScale="85" zoomScaleNormal="85" workbookViewId="0">
      <pane ySplit="2" topLeftCell="A3" activePane="bottomLeft" state="frozenSplit"/>
      <selection pane="bottomLeft" activeCell="A36" sqref="A36:XFD36"/>
    </sheetView>
  </sheetViews>
  <sheetFormatPr defaultRowHeight="15"/>
  <cols>
    <col min="1" max="1" width="20.7109375" style="5" customWidth="1"/>
    <col min="2" max="6" width="10.7109375" style="5" customWidth="1"/>
    <col min="7" max="8" width="9.140625" style="5"/>
    <col min="9" max="9" width="15.7109375" style="5" customWidth="1"/>
    <col min="10" max="12" width="9.140625" style="5"/>
    <col min="13" max="13" width="15.7109375" style="5" customWidth="1"/>
    <col min="14" max="16384" width="9.140625" style="5"/>
  </cols>
  <sheetData>
    <row r="1" spans="1:14">
      <c r="A1" s="145" t="s">
        <v>300</v>
      </c>
      <c r="B1" s="145"/>
      <c r="C1" s="145"/>
      <c r="D1" s="145"/>
      <c r="E1" s="145"/>
    </row>
    <row r="2" spans="1:14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G2" s="1"/>
      <c r="H2" s="1"/>
      <c r="I2" s="1"/>
      <c r="J2" s="1"/>
      <c r="K2" s="1"/>
      <c r="L2" s="1"/>
      <c r="M2" s="1"/>
      <c r="N2" s="1"/>
    </row>
    <row r="3" spans="1:14">
      <c r="A3" s="60" t="s">
        <v>92</v>
      </c>
      <c r="B3" s="9"/>
      <c r="C3" s="9"/>
      <c r="D3" s="6">
        <v>23.2</v>
      </c>
      <c r="E3" s="4">
        <v>29.43</v>
      </c>
      <c r="G3" s="1"/>
      <c r="H3" s="1"/>
      <c r="I3" s="1"/>
      <c r="J3" s="1"/>
      <c r="K3" s="1"/>
      <c r="L3" s="1"/>
      <c r="M3" s="1"/>
      <c r="N3" s="1"/>
    </row>
    <row r="4" spans="1:14" hidden="1"/>
    <row r="5" spans="1:14" hidden="1"/>
    <row r="6" spans="1:14" hidden="1"/>
    <row r="7" spans="1:14" hidden="1"/>
    <row r="8" spans="1:14" hidden="1"/>
    <row r="9" spans="1:14" hidden="1"/>
    <row r="10" spans="1:14" hidden="1"/>
    <row r="11" spans="1:14" hidden="1"/>
    <row r="12" spans="1:14" hidden="1"/>
    <row r="13" spans="1:14" hidden="1"/>
    <row r="14" spans="1:14" hidden="1"/>
    <row r="15" spans="1:14" hidden="1"/>
    <row r="16" spans="1:14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5" spans="1:3">
      <c r="A35" s="60" t="s">
        <v>63</v>
      </c>
      <c r="B35" s="148">
        <f>SUM(E3:E3)</f>
        <v>29.43</v>
      </c>
      <c r="C35" s="149"/>
    </row>
    <row r="36" spans="1:3" hidden="1">
      <c r="A36" s="5" t="s">
        <v>301</v>
      </c>
    </row>
  </sheetData>
  <mergeCells count="2">
    <mergeCell ref="B35:C35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N22"/>
  <sheetViews>
    <sheetView zoomScale="85" zoomScaleNormal="85" workbookViewId="0">
      <pane ySplit="2" topLeftCell="A3" activePane="bottomLeft" state="frozenSplit"/>
      <selection pane="bottomLeft" activeCell="A22" sqref="A22:XFD22"/>
    </sheetView>
  </sheetViews>
  <sheetFormatPr defaultRowHeight="15"/>
  <cols>
    <col min="1" max="1" width="20.7109375" style="5" customWidth="1"/>
    <col min="2" max="6" width="10.7109375" style="5" customWidth="1"/>
    <col min="7" max="8" width="9.140625" style="5"/>
    <col min="9" max="9" width="15.7109375" style="5" customWidth="1"/>
    <col min="10" max="12" width="9.140625" style="5"/>
    <col min="13" max="13" width="15.7109375" style="5" customWidth="1"/>
    <col min="14" max="16384" width="9.140625" style="5"/>
  </cols>
  <sheetData>
    <row r="1" spans="1:14">
      <c r="A1" s="145" t="s">
        <v>302</v>
      </c>
      <c r="B1" s="145"/>
      <c r="C1" s="145"/>
      <c r="D1" s="145"/>
      <c r="E1" s="145"/>
    </row>
    <row r="2" spans="1:14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G2" s="1"/>
      <c r="H2" s="1"/>
      <c r="I2" s="1"/>
      <c r="J2" s="1"/>
      <c r="K2" s="1"/>
      <c r="L2" s="1"/>
      <c r="M2" s="1"/>
      <c r="N2" s="1"/>
    </row>
    <row r="3" spans="1:14">
      <c r="A3" s="60" t="s">
        <v>96</v>
      </c>
      <c r="B3" s="6">
        <v>2</v>
      </c>
      <c r="C3" s="6">
        <v>3.35</v>
      </c>
      <c r="D3" s="6">
        <f t="shared" ref="D3:D4" si="0">2*(B3+C3)</f>
        <v>10.7</v>
      </c>
      <c r="E3" s="4">
        <f t="shared" ref="E3:E4" si="1">B3*C3</f>
        <v>6.7</v>
      </c>
      <c r="G3" s="1"/>
      <c r="H3" s="1"/>
      <c r="I3" s="1"/>
      <c r="J3" s="1"/>
      <c r="K3" s="1"/>
      <c r="L3" s="1"/>
      <c r="M3" s="1"/>
      <c r="N3" s="1"/>
    </row>
    <row r="4" spans="1:14">
      <c r="A4" s="60" t="s">
        <v>96</v>
      </c>
      <c r="B4" s="6">
        <v>2</v>
      </c>
      <c r="C4" s="6">
        <v>3.35</v>
      </c>
      <c r="D4" s="6">
        <f t="shared" si="0"/>
        <v>10.7</v>
      </c>
      <c r="E4" s="4">
        <f t="shared" si="1"/>
        <v>6.7</v>
      </c>
      <c r="G4" s="1"/>
      <c r="H4" s="1"/>
      <c r="I4" s="1"/>
      <c r="J4" s="1"/>
      <c r="K4" s="1"/>
      <c r="L4" s="1"/>
      <c r="M4" s="1"/>
      <c r="N4" s="1"/>
    </row>
    <row r="5" spans="1:14" hidden="1"/>
    <row r="6" spans="1:14" hidden="1"/>
    <row r="7" spans="1:14" hidden="1"/>
    <row r="8" spans="1:14" hidden="1"/>
    <row r="9" spans="1:14" hidden="1"/>
    <row r="10" spans="1:14" hidden="1"/>
    <row r="11" spans="1:14" hidden="1"/>
    <row r="12" spans="1:14" hidden="1"/>
    <row r="13" spans="1:14" hidden="1"/>
    <row r="14" spans="1:14" hidden="1"/>
    <row r="15" spans="1:14" hidden="1"/>
    <row r="16" spans="1:14" hidden="1"/>
    <row r="17" spans="1:3" hidden="1"/>
    <row r="18" spans="1:3" hidden="1"/>
    <row r="19" spans="1:3" hidden="1"/>
    <row r="21" spans="1:3">
      <c r="A21" s="60" t="s">
        <v>63</v>
      </c>
      <c r="B21" s="148">
        <f>SUM(E3:E4)</f>
        <v>13.4</v>
      </c>
      <c r="C21" s="149"/>
    </row>
    <row r="22" spans="1:3" hidden="1">
      <c r="A22" s="5" t="s">
        <v>303</v>
      </c>
    </row>
  </sheetData>
  <mergeCells count="2">
    <mergeCell ref="B21:C2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N8"/>
  <sheetViews>
    <sheetView zoomScale="85" zoomScaleNormal="85" workbookViewId="0">
      <pane ySplit="2" topLeftCell="A3" activePane="bottomLeft" state="frozenSplit"/>
      <selection pane="bottomLeft" activeCell="A8" sqref="A8:XFD8"/>
    </sheetView>
  </sheetViews>
  <sheetFormatPr defaultRowHeight="15"/>
  <cols>
    <col min="1" max="1" width="20.7109375" style="5" customWidth="1"/>
    <col min="2" max="6" width="10.7109375" style="5" customWidth="1"/>
    <col min="7" max="8" width="9.140625" style="5"/>
    <col min="9" max="9" width="15.7109375" style="5" customWidth="1"/>
    <col min="10" max="12" width="9.140625" style="5"/>
    <col min="13" max="13" width="15.7109375" style="5" customWidth="1"/>
    <col min="14" max="16384" width="9.140625" style="5"/>
  </cols>
  <sheetData>
    <row r="1" spans="1:14">
      <c r="A1" s="145" t="s">
        <v>304</v>
      </c>
      <c r="B1" s="145"/>
      <c r="C1" s="145"/>
      <c r="D1" s="145"/>
      <c r="E1" s="145"/>
    </row>
    <row r="2" spans="1:14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G2" s="1"/>
      <c r="H2" s="1"/>
      <c r="I2" s="1"/>
      <c r="J2" s="1"/>
      <c r="K2" s="1"/>
      <c r="L2" s="1"/>
      <c r="M2" s="1"/>
      <c r="N2" s="1"/>
    </row>
    <row r="3" spans="1:14">
      <c r="A3" s="121" t="s">
        <v>305</v>
      </c>
      <c r="B3" s="9"/>
      <c r="C3" s="9"/>
      <c r="D3" s="6">
        <v>0</v>
      </c>
      <c r="E3" s="4">
        <v>0</v>
      </c>
      <c r="G3" s="1"/>
      <c r="H3" s="1"/>
      <c r="I3" s="1"/>
      <c r="J3" s="1"/>
      <c r="K3" s="1"/>
      <c r="L3" s="1"/>
      <c r="M3" s="1"/>
      <c r="N3" s="1"/>
    </row>
    <row r="7" spans="1:14">
      <c r="A7" s="60" t="s">
        <v>63</v>
      </c>
      <c r="B7" s="148">
        <f>SUM(E3:E3)</f>
        <v>0</v>
      </c>
      <c r="C7" s="149"/>
    </row>
    <row r="8" spans="1:14" hidden="1">
      <c r="A8" s="5" t="s">
        <v>306</v>
      </c>
    </row>
  </sheetData>
  <mergeCells count="2">
    <mergeCell ref="B7:C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N24"/>
  <sheetViews>
    <sheetView zoomScale="85" zoomScaleNormal="85" workbookViewId="0">
      <pane ySplit="2" topLeftCell="A3" activePane="bottomLeft" state="frozenSplit"/>
      <selection pane="bottomLeft" activeCell="G1" sqref="G1:G1048576"/>
    </sheetView>
  </sheetViews>
  <sheetFormatPr defaultRowHeight="15"/>
  <cols>
    <col min="1" max="1" width="20.7109375" style="5" customWidth="1"/>
    <col min="2" max="6" width="10.7109375" style="5" customWidth="1"/>
    <col min="7" max="7" width="0" style="5" hidden="1" customWidth="1"/>
    <col min="8" max="8" width="9.140625" style="5"/>
    <col min="9" max="9" width="15.7109375" style="5" customWidth="1"/>
    <col min="10" max="12" width="9.140625" style="5"/>
    <col min="13" max="13" width="15.7109375" style="5" customWidth="1"/>
    <col min="14" max="16384" width="9.140625" style="5"/>
  </cols>
  <sheetData>
    <row r="1" spans="1:14">
      <c r="A1" s="145" t="s">
        <v>307</v>
      </c>
      <c r="B1" s="145"/>
      <c r="C1" s="145"/>
      <c r="D1" s="145"/>
      <c r="E1" s="145"/>
    </row>
    <row r="2" spans="1:14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</row>
    <row r="3" spans="1:14">
      <c r="A3" s="60" t="s">
        <v>93</v>
      </c>
      <c r="B3" s="9"/>
      <c r="C3" s="9"/>
      <c r="D3" s="6">
        <v>27.06</v>
      </c>
      <c r="E3" s="4">
        <f>37.07+(21*2.2*0.18)</f>
        <v>45.386000000000003</v>
      </c>
      <c r="I3" s="1"/>
      <c r="J3" s="1"/>
      <c r="K3" s="1"/>
      <c r="L3" s="1"/>
      <c r="M3" s="1"/>
      <c r="N3" s="1"/>
    </row>
    <row r="4" spans="1:14">
      <c r="A4" s="60" t="s">
        <v>94</v>
      </c>
      <c r="B4" s="9"/>
      <c r="C4" s="9"/>
      <c r="D4" s="6">
        <v>25.76</v>
      </c>
      <c r="E4" s="4">
        <f>35.11+(21*2.2*0.18)</f>
        <v>43.426000000000002</v>
      </c>
      <c r="I4" s="1"/>
      <c r="J4" s="1"/>
      <c r="K4" s="1"/>
      <c r="L4" s="1"/>
      <c r="M4" s="1"/>
      <c r="N4" s="1"/>
    </row>
    <row r="7" spans="1:14">
      <c r="A7" s="118" t="s">
        <v>248</v>
      </c>
      <c r="B7" s="148">
        <f>SUM(E3:E4)</f>
        <v>88.812000000000012</v>
      </c>
      <c r="C7" s="149"/>
      <c r="G7" s="5" t="s">
        <v>310</v>
      </c>
    </row>
    <row r="11" spans="1:14">
      <c r="A11" s="145" t="s">
        <v>308</v>
      </c>
      <c r="B11" s="145"/>
      <c r="C11" s="145"/>
      <c r="D11" s="145"/>
      <c r="E11" s="145"/>
    </row>
    <row r="12" spans="1:14" ht="30" customHeight="1">
      <c r="A12" s="1"/>
      <c r="B12" s="10" t="s">
        <v>5</v>
      </c>
      <c r="C12" s="10" t="s">
        <v>6</v>
      </c>
      <c r="D12" s="11" t="s">
        <v>2</v>
      </c>
      <c r="E12" s="11" t="s">
        <v>1</v>
      </c>
    </row>
    <row r="13" spans="1:14">
      <c r="A13" s="118" t="s">
        <v>249</v>
      </c>
      <c r="B13" s="6">
        <v>0</v>
      </c>
      <c r="C13" s="6">
        <v>0</v>
      </c>
      <c r="D13" s="6">
        <v>0</v>
      </c>
      <c r="E13" s="4">
        <v>0</v>
      </c>
    </row>
    <row r="15" spans="1:14">
      <c r="A15" s="118" t="s">
        <v>250</v>
      </c>
      <c r="B15" s="148">
        <f>SUM(E13:E13)</f>
        <v>0</v>
      </c>
      <c r="C15" s="149"/>
    </row>
    <row r="19" spans="1:7">
      <c r="A19" s="145" t="s">
        <v>309</v>
      </c>
      <c r="B19" s="145"/>
      <c r="C19" s="145"/>
      <c r="D19" s="145"/>
    </row>
    <row r="20" spans="1:7" ht="29.25">
      <c r="A20" s="1"/>
      <c r="B20" s="10" t="s">
        <v>239</v>
      </c>
      <c r="C20" s="10" t="s">
        <v>240</v>
      </c>
      <c r="D20" s="19" t="s">
        <v>241</v>
      </c>
    </row>
    <row r="21" spans="1:7">
      <c r="A21" s="114" t="s">
        <v>93</v>
      </c>
      <c r="B21" s="115">
        <v>21</v>
      </c>
      <c r="C21" s="6">
        <v>2.2000000000000002</v>
      </c>
      <c r="D21" s="6">
        <f>B21*C21</f>
        <v>46.2</v>
      </c>
    </row>
    <row r="22" spans="1:7">
      <c r="A22" s="114" t="s">
        <v>94</v>
      </c>
      <c r="B22" s="115">
        <v>21</v>
      </c>
      <c r="C22" s="6">
        <v>2.2000000000000002</v>
      </c>
      <c r="D22" s="6">
        <f>B22*C22</f>
        <v>46.2</v>
      </c>
    </row>
    <row r="24" spans="1:7">
      <c r="A24" s="114" t="s">
        <v>242</v>
      </c>
      <c r="B24" s="153">
        <f>SUM(D21:D22)</f>
        <v>92.4</v>
      </c>
      <c r="C24" s="154"/>
      <c r="G24" s="5" t="s">
        <v>311</v>
      </c>
    </row>
  </sheetData>
  <mergeCells count="6">
    <mergeCell ref="B7:C7"/>
    <mergeCell ref="B24:C24"/>
    <mergeCell ref="B15:C15"/>
    <mergeCell ref="A1:E1"/>
    <mergeCell ref="A11:E11"/>
    <mergeCell ref="A19:D19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8"/>
  <sheetViews>
    <sheetView zoomScale="85" zoomScaleNormal="85" workbookViewId="0">
      <selection activeCell="A58" sqref="A58:XFD58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312</v>
      </c>
      <c r="B1" s="145"/>
      <c r="C1" s="145"/>
      <c r="D1" s="145"/>
      <c r="E1" s="145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66" t="s">
        <v>95</v>
      </c>
      <c r="B3" s="6">
        <v>8.8000000000000007</v>
      </c>
      <c r="C3" s="6">
        <v>12.7</v>
      </c>
      <c r="D3" s="6">
        <v>43.3</v>
      </c>
      <c r="E3" s="4">
        <v>112.09</v>
      </c>
      <c r="I3" s="1"/>
      <c r="J3" s="1"/>
      <c r="K3" s="1"/>
      <c r="L3" s="1"/>
      <c r="M3" s="1"/>
      <c r="N3" s="1"/>
      <c r="O3" s="1"/>
      <c r="P3" s="1"/>
    </row>
    <row r="4" spans="1:16">
      <c r="A4" s="66" t="s">
        <v>97</v>
      </c>
      <c r="B4" s="9"/>
      <c r="C4" s="9"/>
      <c r="D4" s="6">
        <f>184.9+31.46+11.2</f>
        <v>227.56</v>
      </c>
      <c r="E4" s="4">
        <v>1039.19</v>
      </c>
      <c r="I4" s="1"/>
      <c r="J4" s="1"/>
      <c r="M4" s="1"/>
      <c r="N4" s="1"/>
    </row>
    <row r="5" spans="1:16">
      <c r="A5" s="66" t="s">
        <v>92</v>
      </c>
      <c r="B5" s="9"/>
      <c r="C5" s="9"/>
      <c r="D5" s="6">
        <v>23.2</v>
      </c>
      <c r="E5" s="4">
        <v>29.43</v>
      </c>
      <c r="I5" s="1"/>
      <c r="J5" s="1"/>
      <c r="K5" s="1"/>
      <c r="L5" s="1"/>
      <c r="M5" s="1"/>
      <c r="N5" s="1"/>
      <c r="O5" s="1"/>
      <c r="P5" s="1"/>
    </row>
    <row r="6" spans="1:16">
      <c r="A6" s="66" t="s">
        <v>96</v>
      </c>
      <c r="B6" s="6">
        <v>2</v>
      </c>
      <c r="C6" s="6">
        <v>3.35</v>
      </c>
      <c r="D6" s="6">
        <f t="shared" ref="D6:D7" si="0">2*(B6+C6)</f>
        <v>10.7</v>
      </c>
      <c r="E6" s="4">
        <f t="shared" ref="E6:E7" si="1">B6*C6</f>
        <v>6.7</v>
      </c>
      <c r="I6" s="1"/>
      <c r="J6" s="1"/>
      <c r="K6" s="1"/>
      <c r="L6" s="1"/>
      <c r="M6" s="1"/>
      <c r="N6" s="1"/>
      <c r="O6" s="1"/>
      <c r="P6" s="1"/>
    </row>
    <row r="7" spans="1:16">
      <c r="A7" s="66" t="s">
        <v>96</v>
      </c>
      <c r="B7" s="6">
        <v>2</v>
      </c>
      <c r="C7" s="6">
        <v>3.35</v>
      </c>
      <c r="D7" s="6">
        <f t="shared" si="0"/>
        <v>10.7</v>
      </c>
      <c r="E7" s="4">
        <f t="shared" si="1"/>
        <v>6.7</v>
      </c>
      <c r="I7" s="1"/>
      <c r="J7" s="1"/>
      <c r="K7" s="1"/>
      <c r="L7" s="1"/>
      <c r="M7" s="1"/>
      <c r="N7" s="1"/>
      <c r="O7" s="1"/>
      <c r="P7" s="1"/>
    </row>
    <row r="8" spans="1:16">
      <c r="A8" s="66" t="s">
        <v>93</v>
      </c>
      <c r="B8" s="9"/>
      <c r="C8" s="9"/>
      <c r="D8" s="6">
        <v>27.06</v>
      </c>
      <c r="E8" s="4">
        <f>37.07+(21*2.2*0.18)</f>
        <v>45.386000000000003</v>
      </c>
      <c r="I8" s="1"/>
      <c r="J8" s="1"/>
      <c r="K8" s="1"/>
      <c r="L8" s="1"/>
      <c r="M8" s="1"/>
      <c r="N8" s="1"/>
      <c r="O8" s="1"/>
      <c r="P8" s="1"/>
    </row>
    <row r="9" spans="1:16">
      <c r="A9" s="66" t="s">
        <v>94</v>
      </c>
      <c r="B9" s="9"/>
      <c r="C9" s="9"/>
      <c r="D9" s="6">
        <v>25.76</v>
      </c>
      <c r="E9" s="4">
        <f>35.11+(21*2.2*0.18)</f>
        <v>43.426000000000002</v>
      </c>
      <c r="I9" s="1"/>
      <c r="J9" s="1"/>
      <c r="K9" s="1"/>
      <c r="L9" s="1"/>
      <c r="M9" s="1"/>
      <c r="N9" s="1"/>
      <c r="O9" s="1"/>
      <c r="P9" s="1"/>
    </row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0" spans="1:3" hidden="1"/>
    <row r="51" spans="1:3" hidden="1"/>
    <row r="52" spans="1:3" hidden="1"/>
    <row r="53" spans="1:3" hidden="1"/>
    <row r="57" spans="1:3">
      <c r="A57" s="14" t="s">
        <v>63</v>
      </c>
      <c r="B57" s="157">
        <f>SUM(E3:E9)</f>
        <v>1282.922</v>
      </c>
      <c r="C57" s="158"/>
    </row>
    <row r="58" spans="1:3" hidden="1">
      <c r="A58" s="5" t="s">
        <v>313</v>
      </c>
    </row>
  </sheetData>
  <mergeCells count="2">
    <mergeCell ref="B57:C5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35"/>
  <sheetViews>
    <sheetView zoomScale="85" zoomScaleNormal="85" zoomScaleSheetLayoutView="85" workbookViewId="0">
      <selection activeCell="A35" sqref="A35:XFD35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0" t="s">
        <v>252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2"/>
    </row>
    <row r="2" spans="1:38" s="3" customFormat="1">
      <c r="A2" s="12" t="s">
        <v>19</v>
      </c>
      <c r="D2" s="145" t="s">
        <v>4</v>
      </c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</row>
    <row r="3" spans="1:38" s="3" customFormat="1">
      <c r="A3" s="47">
        <f>Memória!A2</f>
        <v>3.4</v>
      </c>
      <c r="D3" s="146" t="s">
        <v>7</v>
      </c>
      <c r="E3" s="147"/>
      <c r="F3" s="146" t="s">
        <v>10</v>
      </c>
      <c r="G3" s="147"/>
      <c r="H3" s="146" t="s">
        <v>11</v>
      </c>
      <c r="I3" s="147"/>
      <c r="J3" s="146" t="s">
        <v>12</v>
      </c>
      <c r="K3" s="147"/>
      <c r="L3" s="146" t="s">
        <v>13</v>
      </c>
      <c r="M3" s="147"/>
      <c r="N3" s="146" t="s">
        <v>14</v>
      </c>
      <c r="O3" s="147"/>
      <c r="P3" s="146" t="s">
        <v>15</v>
      </c>
      <c r="Q3" s="147"/>
      <c r="R3" s="145" t="s">
        <v>16</v>
      </c>
      <c r="S3" s="145"/>
      <c r="T3" s="145" t="s">
        <v>17</v>
      </c>
      <c r="U3" s="145"/>
      <c r="V3" s="145" t="s">
        <v>18</v>
      </c>
      <c r="W3" s="145"/>
      <c r="X3" s="145" t="s">
        <v>20</v>
      </c>
      <c r="Y3" s="145"/>
      <c r="Z3" s="145" t="s">
        <v>21</v>
      </c>
      <c r="AA3" s="145"/>
    </row>
    <row r="4" spans="1:38" ht="30" customHeight="1">
      <c r="A4" s="1"/>
      <c r="B4" s="19" t="s">
        <v>24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>
      <c r="A5" s="46" t="s">
        <v>25</v>
      </c>
      <c r="B5" s="6">
        <v>55.35</v>
      </c>
      <c r="C5" s="4">
        <f t="shared" ref="C5:C23" si="0">(B5*$A$3)-((D5*E5)+(F5*G5)+(H5*I5)+(J5*K5)+(L5*M5)+(N5*O5)+(P5*Q5)+(R5*S5)+(T5*U5)+(V5*W5)+(X5*Y5)+(Z5*AA5))</f>
        <v>166.04</v>
      </c>
      <c r="D5" s="80">
        <v>2</v>
      </c>
      <c r="E5" s="81">
        <v>1</v>
      </c>
      <c r="F5" s="80">
        <v>2</v>
      </c>
      <c r="G5" s="81">
        <v>1</v>
      </c>
      <c r="H5" s="80">
        <v>2</v>
      </c>
      <c r="I5" s="81">
        <v>1</v>
      </c>
      <c r="J5" s="80">
        <v>2</v>
      </c>
      <c r="K5" s="81">
        <v>1</v>
      </c>
      <c r="L5" s="80">
        <v>1</v>
      </c>
      <c r="M5" s="81">
        <v>0.8</v>
      </c>
      <c r="N5" s="80">
        <v>2.75</v>
      </c>
      <c r="O5" s="81">
        <v>1</v>
      </c>
      <c r="P5" s="80">
        <v>1</v>
      </c>
      <c r="Q5" s="81">
        <v>0.8</v>
      </c>
      <c r="R5" s="80">
        <v>3</v>
      </c>
      <c r="S5" s="81">
        <v>1</v>
      </c>
      <c r="T5" s="80">
        <v>1</v>
      </c>
      <c r="U5" s="81">
        <v>0.8</v>
      </c>
      <c r="V5" s="80">
        <v>3</v>
      </c>
      <c r="W5" s="81">
        <v>1</v>
      </c>
      <c r="X5" s="80">
        <v>3</v>
      </c>
      <c r="Y5" s="81">
        <v>1</v>
      </c>
      <c r="Z5" s="63"/>
      <c r="AA5" s="64"/>
      <c r="AE5" s="1"/>
      <c r="AF5" s="1"/>
      <c r="AG5" s="1"/>
      <c r="AH5" s="1"/>
      <c r="AI5" s="1"/>
      <c r="AJ5" s="1"/>
      <c r="AK5" s="1"/>
      <c r="AL5" s="1"/>
    </row>
    <row r="6" spans="1:38">
      <c r="A6" s="46" t="s">
        <v>26</v>
      </c>
      <c r="B6" s="6">
        <v>8.83</v>
      </c>
      <c r="C6" s="4">
        <f t="shared" si="0"/>
        <v>30.021999999999998</v>
      </c>
      <c r="D6" s="63"/>
      <c r="E6" s="64"/>
      <c r="F6" s="63"/>
      <c r="G6" s="64"/>
      <c r="H6" s="63"/>
      <c r="I6" s="64"/>
      <c r="J6" s="63"/>
      <c r="K6" s="64"/>
      <c r="L6" s="63"/>
      <c r="M6" s="64"/>
      <c r="N6" s="63"/>
      <c r="O6" s="64"/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E6" s="1"/>
      <c r="AF6" s="1"/>
      <c r="AI6" s="1"/>
      <c r="AJ6" s="1"/>
    </row>
    <row r="7" spans="1:38">
      <c r="A7" s="46" t="s">
        <v>27</v>
      </c>
      <c r="B7" s="6">
        <v>8.68</v>
      </c>
      <c r="C7" s="4">
        <f t="shared" si="0"/>
        <v>29.511999999999997</v>
      </c>
      <c r="D7" s="63"/>
      <c r="E7" s="64"/>
      <c r="F7" s="63"/>
      <c r="G7" s="64"/>
      <c r="H7" s="63"/>
      <c r="I7" s="64"/>
      <c r="J7" s="6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E7" s="1"/>
      <c r="AF7" s="1"/>
      <c r="AG7" s="1"/>
      <c r="AH7" s="1"/>
      <c r="AI7" s="1"/>
      <c r="AJ7" s="1"/>
      <c r="AK7" s="1"/>
      <c r="AL7" s="1"/>
    </row>
    <row r="8" spans="1:38">
      <c r="A8" s="46" t="s">
        <v>30</v>
      </c>
      <c r="B8" s="6">
        <v>4.8</v>
      </c>
      <c r="C8" s="4">
        <f t="shared" si="0"/>
        <v>11.91</v>
      </c>
      <c r="D8" s="63"/>
      <c r="E8" s="64"/>
      <c r="F8" s="63"/>
      <c r="G8" s="64"/>
      <c r="H8" s="63"/>
      <c r="I8" s="64"/>
      <c r="J8" s="63"/>
      <c r="K8" s="64"/>
      <c r="L8" s="80">
        <v>2.1</v>
      </c>
      <c r="M8" s="81">
        <v>2.1</v>
      </c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E8" s="1"/>
      <c r="AF8" s="1"/>
      <c r="AG8" s="1"/>
      <c r="AH8" s="1"/>
      <c r="AI8" s="1"/>
      <c r="AJ8" s="1"/>
      <c r="AK8" s="1"/>
      <c r="AL8" s="1"/>
    </row>
    <row r="9" spans="1:38">
      <c r="A9" s="46" t="s">
        <v>32</v>
      </c>
      <c r="B9" s="6">
        <f>20.85-6.35</f>
        <v>14.500000000000002</v>
      </c>
      <c r="C9" s="4">
        <f t="shared" si="0"/>
        <v>35.400000000000006</v>
      </c>
      <c r="D9" s="80">
        <v>13.9</v>
      </c>
      <c r="E9" s="81">
        <v>1</v>
      </c>
      <c r="F9" s="63"/>
      <c r="G9" s="64"/>
      <c r="H9" s="63"/>
      <c r="I9" s="64"/>
      <c r="J9" s="63"/>
      <c r="K9" s="64"/>
      <c r="L9" s="63"/>
      <c r="M9" s="64"/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E9" s="1"/>
      <c r="AF9" s="1"/>
      <c r="AG9" s="1"/>
      <c r="AH9" s="1"/>
      <c r="AI9" s="1"/>
      <c r="AJ9" s="1"/>
      <c r="AK9" s="1"/>
      <c r="AL9" s="1"/>
    </row>
    <row r="10" spans="1:38">
      <c r="A10" s="46" t="s">
        <v>34</v>
      </c>
      <c r="B10" s="7">
        <v>1.65</v>
      </c>
      <c r="C10" s="4">
        <f t="shared" si="0"/>
        <v>5.6099999999999994</v>
      </c>
      <c r="D10" s="63"/>
      <c r="E10" s="64"/>
      <c r="F10" s="63"/>
      <c r="G10" s="64"/>
      <c r="H10" s="63"/>
      <c r="I10" s="64"/>
      <c r="J10" s="63"/>
      <c r="K10" s="64"/>
      <c r="L10" s="63"/>
      <c r="M10" s="64"/>
      <c r="N10" s="63"/>
      <c r="O10" s="64"/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E10" s="1"/>
      <c r="AF10" s="1"/>
      <c r="AG10" s="1"/>
      <c r="AH10" s="1"/>
      <c r="AI10" s="1"/>
      <c r="AJ10" s="1"/>
      <c r="AK10" s="1"/>
      <c r="AL10" s="1"/>
    </row>
    <row r="11" spans="1:38">
      <c r="A11" s="46" t="s">
        <v>35</v>
      </c>
      <c r="B11" s="7">
        <v>4.3499999999999996</v>
      </c>
      <c r="C11" s="4">
        <f t="shared" si="0"/>
        <v>10.639999999999999</v>
      </c>
      <c r="D11" s="80">
        <v>4.1500000000000004</v>
      </c>
      <c r="E11" s="81">
        <v>1</v>
      </c>
      <c r="F11" s="63"/>
      <c r="G11" s="64"/>
      <c r="H11" s="63"/>
      <c r="I11" s="64"/>
      <c r="J11" s="63"/>
      <c r="K11" s="64"/>
      <c r="L11" s="63"/>
      <c r="M11" s="64"/>
      <c r="N11" s="63"/>
      <c r="O11" s="64"/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63"/>
      <c r="AA11" s="64"/>
      <c r="AE11" s="1"/>
      <c r="AF11" s="1"/>
      <c r="AG11" s="1"/>
      <c r="AH11" s="1"/>
      <c r="AI11" s="1"/>
      <c r="AJ11" s="1"/>
      <c r="AK11" s="1"/>
      <c r="AL11" s="1"/>
    </row>
    <row r="12" spans="1:38">
      <c r="A12" s="46" t="s">
        <v>36</v>
      </c>
      <c r="B12" s="7">
        <v>12.4</v>
      </c>
      <c r="C12" s="4">
        <f t="shared" si="0"/>
        <v>31.709999999999997</v>
      </c>
      <c r="D12" s="80">
        <v>7.1</v>
      </c>
      <c r="E12" s="81">
        <v>1</v>
      </c>
      <c r="F12" s="80">
        <v>3.35</v>
      </c>
      <c r="G12" s="81">
        <v>1</v>
      </c>
      <c r="H12" s="63"/>
      <c r="I12" s="64"/>
      <c r="J12" s="63"/>
      <c r="K12" s="64"/>
      <c r="L12" s="63"/>
      <c r="M12" s="64"/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E12" s="1"/>
      <c r="AF12" s="1"/>
      <c r="AG12" s="1"/>
      <c r="AH12" s="1"/>
      <c r="AI12" s="1"/>
      <c r="AJ12" s="1"/>
      <c r="AK12" s="1"/>
      <c r="AL12" s="1"/>
    </row>
    <row r="13" spans="1:38">
      <c r="A13" s="46" t="s">
        <v>37</v>
      </c>
      <c r="B13" s="7">
        <v>11.55</v>
      </c>
      <c r="C13" s="4">
        <f t="shared" si="0"/>
        <v>27.720000000000002</v>
      </c>
      <c r="D13" s="80">
        <v>11.55</v>
      </c>
      <c r="E13" s="81">
        <v>1</v>
      </c>
      <c r="F13" s="63"/>
      <c r="G13" s="64"/>
      <c r="H13" s="63"/>
      <c r="I13" s="64"/>
      <c r="J13" s="63"/>
      <c r="K13" s="64"/>
      <c r="L13" s="63"/>
      <c r="M13" s="64"/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  <c r="AE13" s="1"/>
      <c r="AF13" s="1"/>
      <c r="AG13" s="1"/>
      <c r="AH13" s="1"/>
      <c r="AI13" s="1"/>
      <c r="AJ13" s="1"/>
      <c r="AK13" s="1"/>
      <c r="AL13" s="1"/>
    </row>
    <row r="14" spans="1:38" ht="15.75" thickBot="1">
      <c r="A14" s="46" t="s">
        <v>39</v>
      </c>
      <c r="B14" s="7">
        <v>1.9</v>
      </c>
      <c r="C14" s="4">
        <f t="shared" si="0"/>
        <v>3.6669999999999998</v>
      </c>
      <c r="D14" s="63"/>
      <c r="E14" s="64"/>
      <c r="F14" s="63"/>
      <c r="G14" s="64"/>
      <c r="H14" s="63"/>
      <c r="I14" s="64"/>
      <c r="J14" s="63"/>
      <c r="K14" s="64"/>
      <c r="L14" s="80">
        <v>1.33</v>
      </c>
      <c r="M14" s="81">
        <v>2.1</v>
      </c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E14" s="1"/>
      <c r="AF14" s="1"/>
      <c r="AG14" s="1"/>
      <c r="AH14" s="1"/>
      <c r="AI14" s="1"/>
      <c r="AJ14" s="1"/>
      <c r="AK14" s="1"/>
      <c r="AL14" s="1"/>
    </row>
    <row r="15" spans="1:38">
      <c r="A15" s="30" t="s">
        <v>41</v>
      </c>
      <c r="B15" s="25">
        <v>29.57</v>
      </c>
      <c r="C15" s="26">
        <f t="shared" si="0"/>
        <v>94.537999999999997</v>
      </c>
      <c r="D15" s="88">
        <v>2</v>
      </c>
      <c r="E15" s="89">
        <v>1</v>
      </c>
      <c r="F15" s="88">
        <v>2</v>
      </c>
      <c r="G15" s="89">
        <v>1</v>
      </c>
      <c r="H15" s="88">
        <v>2</v>
      </c>
      <c r="I15" s="89">
        <v>1</v>
      </c>
      <c r="J15" s="90"/>
      <c r="K15" s="91"/>
      <c r="L15" s="90"/>
      <c r="M15" s="91"/>
      <c r="N15" s="90"/>
      <c r="O15" s="91"/>
      <c r="P15" s="90"/>
      <c r="Q15" s="91"/>
      <c r="R15" s="90"/>
      <c r="S15" s="91"/>
      <c r="T15" s="90"/>
      <c r="U15" s="91"/>
      <c r="V15" s="90"/>
      <c r="W15" s="91"/>
      <c r="X15" s="90"/>
      <c r="Y15" s="91"/>
      <c r="Z15" s="90"/>
      <c r="AA15" s="91"/>
      <c r="AE15" s="1"/>
      <c r="AF15" s="1"/>
      <c r="AG15" s="1"/>
      <c r="AH15" s="1"/>
      <c r="AI15" s="1"/>
      <c r="AJ15" s="1"/>
      <c r="AK15" s="1"/>
      <c r="AL15" s="1"/>
    </row>
    <row r="16" spans="1:38">
      <c r="A16" s="46" t="s">
        <v>43</v>
      </c>
      <c r="B16" s="6">
        <v>4.4000000000000004</v>
      </c>
      <c r="C16" s="4">
        <f t="shared" si="0"/>
        <v>14.96</v>
      </c>
      <c r="D16" s="63"/>
      <c r="E16" s="64"/>
      <c r="F16" s="63"/>
      <c r="G16" s="64"/>
      <c r="H16" s="63"/>
      <c r="I16" s="64"/>
      <c r="J16" s="63"/>
      <c r="K16" s="64"/>
      <c r="L16" s="63"/>
      <c r="M16" s="64"/>
      <c r="N16" s="63"/>
      <c r="O16" s="64"/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  <c r="AE16" s="3"/>
      <c r="AF16" s="3"/>
      <c r="AG16" s="3"/>
      <c r="AH16" s="3"/>
      <c r="AI16" s="3"/>
      <c r="AJ16" s="3"/>
      <c r="AK16" s="3"/>
      <c r="AL16" s="3"/>
    </row>
    <row r="17" spans="1:27">
      <c r="A17" s="46" t="s">
        <v>44</v>
      </c>
      <c r="B17" s="6">
        <v>3.55</v>
      </c>
      <c r="C17" s="4">
        <f t="shared" si="0"/>
        <v>12.069999999999999</v>
      </c>
      <c r="D17" s="63"/>
      <c r="E17" s="64"/>
      <c r="F17" s="63"/>
      <c r="G17" s="64"/>
      <c r="H17" s="63"/>
      <c r="I17" s="64"/>
      <c r="J17" s="63"/>
      <c r="K17" s="64"/>
      <c r="L17" s="63"/>
      <c r="M17" s="64"/>
      <c r="N17" s="63"/>
      <c r="O17" s="64"/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</row>
    <row r="18" spans="1:27">
      <c r="A18" s="46" t="s">
        <v>53</v>
      </c>
      <c r="B18" s="6">
        <v>5.0999999999999996</v>
      </c>
      <c r="C18" s="4">
        <f t="shared" si="0"/>
        <v>17.34</v>
      </c>
      <c r="D18" s="63"/>
      <c r="E18" s="64"/>
      <c r="F18" s="63"/>
      <c r="G18" s="64"/>
      <c r="H18" s="63"/>
      <c r="I18" s="64"/>
      <c r="J18" s="63"/>
      <c r="K18" s="64"/>
      <c r="L18" s="63"/>
      <c r="M18" s="64"/>
      <c r="N18" s="63"/>
      <c r="O18" s="64"/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</row>
    <row r="19" spans="1:27">
      <c r="A19" s="46" t="s">
        <v>55</v>
      </c>
      <c r="B19" s="6">
        <v>3.35</v>
      </c>
      <c r="C19" s="4">
        <f t="shared" si="0"/>
        <v>11.39</v>
      </c>
      <c r="D19" s="63"/>
      <c r="E19" s="64"/>
      <c r="F19" s="63"/>
      <c r="G19" s="64"/>
      <c r="H19" s="63"/>
      <c r="I19" s="64"/>
      <c r="J19" s="63"/>
      <c r="K19" s="64"/>
      <c r="L19" s="63"/>
      <c r="M19" s="64"/>
      <c r="N19" s="63"/>
      <c r="O19" s="64"/>
      <c r="P19" s="63"/>
      <c r="Q19" s="64"/>
      <c r="R19" s="63"/>
      <c r="S19" s="64"/>
      <c r="T19" s="63"/>
      <c r="U19" s="64"/>
      <c r="V19" s="63"/>
      <c r="W19" s="64"/>
      <c r="X19" s="63"/>
      <c r="Y19" s="64"/>
      <c r="Z19" s="63"/>
      <c r="AA19" s="64"/>
    </row>
    <row r="20" spans="1:27">
      <c r="A20" s="46" t="s">
        <v>56</v>
      </c>
      <c r="B20" s="6">
        <v>9.1300000000000008</v>
      </c>
      <c r="C20" s="4">
        <f t="shared" si="0"/>
        <v>31.042000000000002</v>
      </c>
      <c r="D20" s="63"/>
      <c r="E20" s="64"/>
      <c r="F20" s="63"/>
      <c r="G20" s="64"/>
      <c r="H20" s="63"/>
      <c r="I20" s="64"/>
      <c r="J20" s="63"/>
      <c r="K20" s="64"/>
      <c r="L20" s="63"/>
      <c r="M20" s="64"/>
      <c r="N20" s="63"/>
      <c r="O20" s="64"/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</row>
    <row r="21" spans="1:27">
      <c r="A21" s="46" t="s">
        <v>58</v>
      </c>
      <c r="B21" s="6">
        <v>9.1300000000000008</v>
      </c>
      <c r="C21" s="4">
        <f t="shared" si="0"/>
        <v>31.042000000000002</v>
      </c>
      <c r="D21" s="63"/>
      <c r="E21" s="64"/>
      <c r="F21" s="63"/>
      <c r="G21" s="64"/>
      <c r="H21" s="63"/>
      <c r="I21" s="64"/>
      <c r="J21" s="63"/>
      <c r="K21" s="64"/>
      <c r="L21" s="63"/>
      <c r="M21" s="64"/>
      <c r="N21" s="63"/>
      <c r="O21" s="64"/>
      <c r="P21" s="63"/>
      <c r="Q21" s="64"/>
      <c r="R21" s="63"/>
      <c r="S21" s="64"/>
      <c r="T21" s="63"/>
      <c r="U21" s="64"/>
      <c r="V21" s="63"/>
      <c r="W21" s="64"/>
      <c r="X21" s="63"/>
      <c r="Y21" s="64"/>
      <c r="Z21" s="63"/>
      <c r="AA21" s="64"/>
    </row>
    <row r="22" spans="1:27">
      <c r="A22" s="46" t="s">
        <v>59</v>
      </c>
      <c r="B22" s="6">
        <v>14.8</v>
      </c>
      <c r="C22" s="4">
        <f t="shared" si="0"/>
        <v>50.32</v>
      </c>
      <c r="D22" s="63"/>
      <c r="E22" s="64"/>
      <c r="F22" s="63"/>
      <c r="G22" s="64"/>
      <c r="H22" s="63"/>
      <c r="I22" s="64"/>
      <c r="J22" s="63"/>
      <c r="K22" s="64"/>
      <c r="L22" s="63"/>
      <c r="M22" s="64"/>
      <c r="N22" s="63"/>
      <c r="O22" s="64"/>
      <c r="P22" s="63"/>
      <c r="Q22" s="64"/>
      <c r="R22" s="63"/>
      <c r="S22" s="64"/>
      <c r="T22" s="63"/>
      <c r="U22" s="64"/>
      <c r="V22" s="63"/>
      <c r="W22" s="64"/>
      <c r="X22" s="63"/>
      <c r="Y22" s="64"/>
      <c r="Z22" s="63"/>
      <c r="AA22" s="64"/>
    </row>
    <row r="23" spans="1:27">
      <c r="A23" s="46" t="s">
        <v>60</v>
      </c>
      <c r="B23" s="6">
        <f>6.69+7.58</f>
        <v>14.27</v>
      </c>
      <c r="C23" s="4">
        <f t="shared" si="0"/>
        <v>48.518000000000001</v>
      </c>
      <c r="D23" s="63"/>
      <c r="E23" s="64"/>
      <c r="F23" s="75"/>
      <c r="G23" s="76"/>
      <c r="H23" s="75"/>
      <c r="I23" s="76"/>
      <c r="J23" s="75"/>
      <c r="K23" s="76"/>
      <c r="L23" s="75"/>
      <c r="M23" s="76"/>
      <c r="N23" s="75"/>
      <c r="O23" s="76"/>
      <c r="P23" s="75"/>
      <c r="Q23" s="76"/>
      <c r="R23" s="75"/>
      <c r="S23" s="76"/>
      <c r="T23" s="75"/>
      <c r="U23" s="76"/>
      <c r="V23" s="75"/>
      <c r="W23" s="76"/>
      <c r="X23" s="75"/>
      <c r="Y23" s="76"/>
      <c r="Z23" s="75"/>
      <c r="AA23" s="76"/>
    </row>
    <row r="24" spans="1:27" hidden="1"/>
    <row r="25" spans="1:27" hidden="1"/>
    <row r="26" spans="1:27" hidden="1"/>
    <row r="27" spans="1:27" hidden="1"/>
    <row r="28" spans="1:27" hidden="1"/>
    <row r="29" spans="1:27" hidden="1"/>
    <row r="30" spans="1:27" hidden="1"/>
    <row r="31" spans="1:27" hidden="1"/>
    <row r="32" spans="1:27" hidden="1"/>
    <row r="34" spans="1:3">
      <c r="A34" s="46" t="s">
        <v>63</v>
      </c>
      <c r="B34" s="148">
        <f>SUM(C5:C23)</f>
        <v>663.45100000000002</v>
      </c>
      <c r="C34" s="149"/>
    </row>
    <row r="35" spans="1:3" hidden="1">
      <c r="A35" s="5" t="s">
        <v>264</v>
      </c>
    </row>
  </sheetData>
  <mergeCells count="15">
    <mergeCell ref="A1:AA1"/>
    <mergeCell ref="V3:W3"/>
    <mergeCell ref="X3:Y3"/>
    <mergeCell ref="Z3:AA3"/>
    <mergeCell ref="B34:C3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6"/>
  <sheetViews>
    <sheetView zoomScale="85" zoomScaleNormal="85" workbookViewId="0">
      <selection activeCell="E12" sqref="E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5" t="s">
        <v>389</v>
      </c>
      <c r="B1" s="145"/>
      <c r="C1" s="145"/>
      <c r="D1" s="145"/>
      <c r="E1" s="145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140" t="s">
        <v>95</v>
      </c>
      <c r="B3" s="6">
        <v>8.8000000000000007</v>
      </c>
      <c r="C3" s="6">
        <v>12.7</v>
      </c>
      <c r="D3" s="6">
        <v>43.3</v>
      </c>
      <c r="E3" s="4">
        <v>112.09</v>
      </c>
      <c r="I3" s="1"/>
      <c r="J3" s="1"/>
      <c r="K3" s="1"/>
      <c r="L3" s="1"/>
      <c r="M3" s="1"/>
      <c r="N3" s="1"/>
      <c r="O3" s="1"/>
      <c r="P3" s="1"/>
    </row>
    <row r="6" spans="1:16">
      <c r="A6" s="140" t="s">
        <v>63</v>
      </c>
      <c r="B6" s="148">
        <f>SUM(E3:E3)</f>
        <v>112.09</v>
      </c>
      <c r="C6" s="149"/>
    </row>
  </sheetData>
  <mergeCells count="2">
    <mergeCell ref="A1:E1"/>
    <mergeCell ref="B6:C6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J9"/>
  <sheetViews>
    <sheetView zoomScale="85" zoomScaleNormal="85" workbookViewId="0">
      <selection activeCell="A9" sqref="A9:XFD9"/>
    </sheetView>
  </sheetViews>
  <sheetFormatPr defaultRowHeight="15"/>
  <cols>
    <col min="1" max="1" width="35.7109375" style="5" customWidth="1"/>
    <col min="2" max="2" width="15.7109375" style="5" customWidth="1"/>
    <col min="3" max="4" width="9.140625" style="5"/>
    <col min="5" max="5" width="15.7109375" style="5" customWidth="1"/>
    <col min="6" max="8" width="9.140625" style="5"/>
    <col min="9" max="9" width="15.7109375" style="5" customWidth="1"/>
    <col min="10" max="16384" width="9.140625" style="5"/>
  </cols>
  <sheetData>
    <row r="1" spans="1:10">
      <c r="A1" s="145" t="s">
        <v>314</v>
      </c>
      <c r="B1" s="145"/>
    </row>
    <row r="2" spans="1:10" ht="15" customHeight="1">
      <c r="A2" s="1"/>
      <c r="B2" s="31" t="s">
        <v>67</v>
      </c>
      <c r="C2" s="1"/>
      <c r="D2" s="1"/>
      <c r="E2" s="1"/>
      <c r="F2" s="1"/>
      <c r="G2" s="1"/>
      <c r="H2" s="1"/>
      <c r="I2" s="1"/>
      <c r="J2" s="1"/>
    </row>
    <row r="3" spans="1:10">
      <c r="A3" s="119" t="s">
        <v>84</v>
      </c>
      <c r="B3" s="40">
        <v>0</v>
      </c>
      <c r="C3" s="1"/>
      <c r="D3" s="1"/>
      <c r="E3" s="1"/>
      <c r="F3" s="1"/>
      <c r="G3" s="1"/>
      <c r="H3" s="1"/>
      <c r="I3" s="1"/>
      <c r="J3" s="1"/>
    </row>
    <row r="4" spans="1:10" hidden="1"/>
    <row r="5" spans="1:10" hidden="1"/>
    <row r="8" spans="1:10">
      <c r="A8" s="119" t="s">
        <v>63</v>
      </c>
      <c r="B8" s="40">
        <f>B3</f>
        <v>0</v>
      </c>
    </row>
    <row r="9" spans="1:10" hidden="1">
      <c r="A9" s="5" t="s">
        <v>315</v>
      </c>
    </row>
  </sheetData>
  <mergeCells count="1">
    <mergeCell ref="A1:B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U29"/>
  <sheetViews>
    <sheetView zoomScale="85" zoomScaleNormal="85" zoomScaleSheetLayoutView="85" workbookViewId="0">
      <selection activeCell="A29" sqref="A29:XFD29"/>
    </sheetView>
  </sheetViews>
  <sheetFormatPr defaultRowHeight="15"/>
  <cols>
    <col min="1" max="1" width="15.7109375" style="5" customWidth="1"/>
    <col min="2" max="2" width="10.7109375" style="5" customWidth="1"/>
    <col min="3" max="10" width="7.7109375" style="5" customWidth="1"/>
    <col min="11" max="13" width="10.7109375" style="5" customWidth="1"/>
    <col min="14" max="15" width="9.140625" style="5"/>
    <col min="16" max="16" width="15.7109375" style="5" customWidth="1"/>
    <col min="17" max="19" width="9.140625" style="5"/>
    <col min="20" max="20" width="15.7109375" style="5" customWidth="1"/>
    <col min="21" max="16384" width="9.140625" style="5"/>
  </cols>
  <sheetData>
    <row r="1" spans="1:21">
      <c r="A1" s="145" t="s">
        <v>316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21" s="3" customFormat="1">
      <c r="A2" s="12" t="s">
        <v>19</v>
      </c>
      <c r="C2" s="145" t="s">
        <v>4</v>
      </c>
      <c r="D2" s="145"/>
      <c r="E2" s="145"/>
      <c r="F2" s="145"/>
      <c r="G2" s="145"/>
      <c r="H2" s="145"/>
      <c r="I2" s="145"/>
      <c r="J2" s="145"/>
    </row>
    <row r="3" spans="1:21" s="3" customFormat="1">
      <c r="A3" s="47">
        <f>Memória!A2</f>
        <v>3.4</v>
      </c>
      <c r="C3" s="146" t="s">
        <v>13</v>
      </c>
      <c r="D3" s="147"/>
      <c r="E3" s="146" t="s">
        <v>14</v>
      </c>
      <c r="F3" s="147"/>
      <c r="G3" s="146" t="s">
        <v>15</v>
      </c>
      <c r="H3" s="147"/>
      <c r="I3" s="145" t="s">
        <v>21</v>
      </c>
      <c r="J3" s="145"/>
    </row>
    <row r="4" spans="1:21" ht="30" customHeight="1">
      <c r="A4" s="1"/>
      <c r="B4" s="31" t="s">
        <v>80</v>
      </c>
      <c r="C4" s="2" t="s">
        <v>8</v>
      </c>
      <c r="D4" s="2" t="s">
        <v>9</v>
      </c>
      <c r="E4" s="2" t="s">
        <v>8</v>
      </c>
      <c r="F4" s="2" t="s">
        <v>9</v>
      </c>
      <c r="G4" s="2" t="s">
        <v>8</v>
      </c>
      <c r="H4" s="2" t="s">
        <v>9</v>
      </c>
      <c r="I4" s="2" t="s">
        <v>8</v>
      </c>
      <c r="J4" s="2" t="s">
        <v>9</v>
      </c>
      <c r="N4" s="1"/>
      <c r="O4" s="1"/>
      <c r="P4" s="1"/>
      <c r="Q4" s="1"/>
      <c r="R4" s="1"/>
      <c r="S4" s="1"/>
      <c r="T4" s="1"/>
      <c r="U4" s="1"/>
    </row>
    <row r="5" spans="1:21" s="82" customFormat="1">
      <c r="A5" s="57" t="s">
        <v>30</v>
      </c>
      <c r="B5" s="7">
        <f>C5+E5+G5+I5</f>
        <v>2.1</v>
      </c>
      <c r="C5" s="80">
        <v>2.1</v>
      </c>
      <c r="D5" s="81">
        <v>2.1</v>
      </c>
      <c r="E5" s="63"/>
      <c r="F5" s="64"/>
      <c r="G5" s="63"/>
      <c r="H5" s="64"/>
      <c r="I5" s="63"/>
      <c r="J5" s="64"/>
    </row>
    <row r="6" spans="1:21" s="82" customFormat="1">
      <c r="A6" s="57" t="s">
        <v>32</v>
      </c>
      <c r="B6" s="7">
        <f t="shared" ref="B6:B11" si="0">C6+E6+G6+I6</f>
        <v>1.8</v>
      </c>
      <c r="C6" s="80">
        <v>0.9</v>
      </c>
      <c r="D6" s="81">
        <v>2.1</v>
      </c>
      <c r="E6" s="80">
        <v>0.9</v>
      </c>
      <c r="F6" s="81">
        <v>2.1</v>
      </c>
      <c r="G6" s="63"/>
      <c r="H6" s="64"/>
      <c r="I6" s="63"/>
      <c r="J6" s="64"/>
      <c r="N6" s="83"/>
      <c r="O6" s="83"/>
      <c r="P6" s="83"/>
      <c r="Q6" s="83"/>
      <c r="R6" s="83"/>
      <c r="S6" s="83"/>
      <c r="T6" s="83"/>
      <c r="U6" s="83"/>
    </row>
    <row r="7" spans="1:21" s="82" customFormat="1">
      <c r="A7" s="57" t="s">
        <v>33</v>
      </c>
      <c r="B7" s="7">
        <f t="shared" si="0"/>
        <v>2.1</v>
      </c>
      <c r="C7" s="80">
        <v>2.1</v>
      </c>
      <c r="D7" s="81">
        <v>2.1</v>
      </c>
      <c r="E7" s="63"/>
      <c r="F7" s="64"/>
      <c r="G7" s="63"/>
      <c r="H7" s="64"/>
      <c r="I7" s="63"/>
      <c r="J7" s="64"/>
      <c r="N7" s="83"/>
      <c r="O7" s="83"/>
      <c r="P7" s="83"/>
      <c r="Q7" s="83"/>
      <c r="R7" s="83"/>
      <c r="S7" s="83"/>
      <c r="T7" s="83"/>
      <c r="U7" s="83"/>
    </row>
    <row r="8" spans="1:21" s="82" customFormat="1">
      <c r="A8" s="57" t="s">
        <v>38</v>
      </c>
      <c r="B8" s="7">
        <f t="shared" si="0"/>
        <v>1.1000000000000001</v>
      </c>
      <c r="C8" s="80">
        <v>1.1000000000000001</v>
      </c>
      <c r="D8" s="81">
        <v>2.1</v>
      </c>
      <c r="E8" s="63"/>
      <c r="F8" s="64"/>
      <c r="G8" s="63"/>
      <c r="H8" s="64"/>
      <c r="I8" s="63"/>
      <c r="J8" s="64"/>
      <c r="N8" s="83"/>
      <c r="O8" s="83"/>
      <c r="P8" s="83"/>
      <c r="Q8" s="83"/>
      <c r="R8" s="83"/>
      <c r="S8" s="83"/>
      <c r="T8" s="83"/>
      <c r="U8" s="83"/>
    </row>
    <row r="9" spans="1:21" s="82" customFormat="1" ht="15.75" thickBot="1">
      <c r="A9" s="96" t="s">
        <v>39</v>
      </c>
      <c r="B9" s="59">
        <f t="shared" si="0"/>
        <v>1.33</v>
      </c>
      <c r="C9" s="103">
        <v>1.33</v>
      </c>
      <c r="D9" s="104">
        <v>2.1</v>
      </c>
      <c r="E9" s="92"/>
      <c r="F9" s="93"/>
      <c r="G9" s="92"/>
      <c r="H9" s="93"/>
      <c r="I9" s="92"/>
      <c r="J9" s="93"/>
    </row>
    <row r="10" spans="1:21" s="82" customFormat="1">
      <c r="A10" s="85" t="s">
        <v>48</v>
      </c>
      <c r="B10" s="86">
        <f t="shared" si="0"/>
        <v>2.96</v>
      </c>
      <c r="C10" s="88">
        <v>1.48</v>
      </c>
      <c r="D10" s="89">
        <v>2.1</v>
      </c>
      <c r="E10" s="88">
        <v>1.48</v>
      </c>
      <c r="F10" s="89">
        <v>2.1</v>
      </c>
      <c r="G10" s="90"/>
      <c r="H10" s="91"/>
      <c r="I10" s="90"/>
      <c r="J10" s="91"/>
    </row>
    <row r="11" spans="1:21" s="82" customFormat="1">
      <c r="A11" s="57" t="s">
        <v>50</v>
      </c>
      <c r="B11" s="7">
        <f t="shared" si="0"/>
        <v>3.2</v>
      </c>
      <c r="C11" s="80">
        <v>1.1000000000000001</v>
      </c>
      <c r="D11" s="81">
        <v>2.1</v>
      </c>
      <c r="E11" s="80">
        <v>2.1</v>
      </c>
      <c r="F11" s="81">
        <v>2.1</v>
      </c>
      <c r="G11" s="63"/>
      <c r="H11" s="64"/>
      <c r="I11" s="63"/>
      <c r="J11" s="64"/>
    </row>
    <row r="12" spans="1:21" s="82" customFormat="1"/>
    <row r="13" spans="1:21" s="82" customFormat="1" hidden="1"/>
    <row r="14" spans="1:21" hidden="1"/>
    <row r="15" spans="1:21" hidden="1"/>
    <row r="16" spans="1:21" hidden="1"/>
    <row r="17" spans="1:2" hidden="1"/>
    <row r="18" spans="1:2" hidden="1"/>
    <row r="19" spans="1:2" hidden="1"/>
    <row r="20" spans="1:2" hidden="1"/>
    <row r="21" spans="1:2" hidden="1"/>
    <row r="22" spans="1:2" hidden="1"/>
    <row r="23" spans="1:2" hidden="1"/>
    <row r="24" spans="1:2" hidden="1"/>
    <row r="25" spans="1:2" hidden="1"/>
    <row r="28" spans="1:2">
      <c r="A28" s="120" t="s">
        <v>63</v>
      </c>
      <c r="B28" s="105">
        <f>SUM(B5:B11)</f>
        <v>14.59</v>
      </c>
    </row>
    <row r="29" spans="1:2" hidden="1">
      <c r="A29" s="5" t="s">
        <v>317</v>
      </c>
    </row>
  </sheetData>
  <mergeCells count="6">
    <mergeCell ref="A1:J1"/>
    <mergeCell ref="I3:J3"/>
    <mergeCell ref="C2:J2"/>
    <mergeCell ref="C3:D3"/>
    <mergeCell ref="E3:F3"/>
    <mergeCell ref="G3:H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57"/>
  <sheetViews>
    <sheetView zoomScale="85" zoomScaleNormal="85" workbookViewId="0">
      <selection activeCell="E47" sqref="E4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0" width="15.7109375" style="5" customWidth="1"/>
    <col min="31" max="16384" width="9.140625" style="5"/>
  </cols>
  <sheetData>
    <row r="1" spans="1:29">
      <c r="A1" s="145" t="s">
        <v>318</v>
      </c>
      <c r="B1" s="145"/>
      <c r="C1" s="145"/>
      <c r="D1" s="3"/>
      <c r="E1" s="3"/>
      <c r="F1" s="145" t="s">
        <v>4</v>
      </c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29">
      <c r="B2" s="3"/>
      <c r="C2" s="3"/>
      <c r="D2" s="3"/>
      <c r="E2" s="3"/>
      <c r="F2" s="146" t="s">
        <v>13</v>
      </c>
      <c r="G2" s="147"/>
      <c r="H2" s="146" t="s">
        <v>14</v>
      </c>
      <c r="I2" s="147"/>
      <c r="J2" s="146" t="s">
        <v>15</v>
      </c>
      <c r="K2" s="147"/>
      <c r="L2" s="145" t="s">
        <v>16</v>
      </c>
      <c r="M2" s="145"/>
      <c r="N2" s="145" t="s">
        <v>17</v>
      </c>
      <c r="O2" s="145"/>
      <c r="P2" s="145" t="s">
        <v>18</v>
      </c>
      <c r="Q2" s="145"/>
      <c r="R2" s="146" t="s">
        <v>122</v>
      </c>
      <c r="S2" s="147"/>
      <c r="T2" s="145" t="s">
        <v>123</v>
      </c>
      <c r="U2" s="145"/>
      <c r="V2" s="145" t="s">
        <v>124</v>
      </c>
      <c r="W2" s="145"/>
      <c r="X2" s="145" t="s">
        <v>125</v>
      </c>
      <c r="Y2" s="145"/>
      <c r="Z2" s="145" t="s">
        <v>126</v>
      </c>
      <c r="AA2" s="145"/>
      <c r="AB2" s="145" t="s">
        <v>21</v>
      </c>
      <c r="AC2" s="145"/>
    </row>
    <row r="3" spans="1:29" ht="30" customHeight="1">
      <c r="A3" s="1"/>
      <c r="B3" s="10" t="s">
        <v>5</v>
      </c>
      <c r="C3" s="10" t="s">
        <v>6</v>
      </c>
      <c r="D3" s="11" t="s">
        <v>2</v>
      </c>
      <c r="E3" s="19" t="s">
        <v>85</v>
      </c>
      <c r="F3" s="62" t="s">
        <v>8</v>
      </c>
      <c r="G3" s="62" t="s">
        <v>9</v>
      </c>
      <c r="H3" s="62" t="s">
        <v>8</v>
      </c>
      <c r="I3" s="62" t="s">
        <v>9</v>
      </c>
      <c r="J3" s="62" t="s">
        <v>8</v>
      </c>
      <c r="K3" s="62" t="s">
        <v>9</v>
      </c>
      <c r="L3" s="62" t="s">
        <v>8</v>
      </c>
      <c r="M3" s="62" t="s">
        <v>9</v>
      </c>
      <c r="N3" s="62" t="s">
        <v>8</v>
      </c>
      <c r="O3" s="62" t="s">
        <v>9</v>
      </c>
      <c r="P3" s="62" t="s">
        <v>8</v>
      </c>
      <c r="Q3" s="62" t="s">
        <v>9</v>
      </c>
      <c r="R3" s="62" t="s">
        <v>8</v>
      </c>
      <c r="S3" s="62" t="s">
        <v>9</v>
      </c>
      <c r="T3" s="62" t="s">
        <v>8</v>
      </c>
      <c r="U3" s="62" t="s">
        <v>9</v>
      </c>
      <c r="V3" s="62" t="s">
        <v>8</v>
      </c>
      <c r="W3" s="62" t="s">
        <v>9</v>
      </c>
      <c r="X3" s="62" t="s">
        <v>8</v>
      </c>
      <c r="Y3" s="62" t="s">
        <v>9</v>
      </c>
      <c r="Z3" s="62" t="s">
        <v>8</v>
      </c>
      <c r="AA3" s="62" t="s">
        <v>9</v>
      </c>
      <c r="AB3" s="62" t="s">
        <v>8</v>
      </c>
      <c r="AC3" s="2" t="s">
        <v>9</v>
      </c>
    </row>
    <row r="4" spans="1:29">
      <c r="A4" s="61" t="s">
        <v>92</v>
      </c>
      <c r="B4" s="9"/>
      <c r="C4" s="9"/>
      <c r="D4" s="6">
        <v>23.2</v>
      </c>
      <c r="E4" s="6">
        <f>D4-(F4+H4+J4+L4+N4+P4+R4+T4+V4+X4+Z4+AB4)</f>
        <v>18.14</v>
      </c>
      <c r="F4" s="15">
        <v>1.48</v>
      </c>
      <c r="G4" s="16">
        <v>2.1</v>
      </c>
      <c r="H4" s="15">
        <v>1.48</v>
      </c>
      <c r="I4" s="16">
        <v>2.1</v>
      </c>
      <c r="J4" s="15">
        <v>2.1</v>
      </c>
      <c r="K4" s="16">
        <v>2.1</v>
      </c>
      <c r="L4" s="63"/>
      <c r="M4" s="64"/>
      <c r="N4" s="63"/>
      <c r="O4" s="64"/>
      <c r="P4" s="63"/>
      <c r="Q4" s="64"/>
      <c r="R4" s="63"/>
      <c r="S4" s="64"/>
      <c r="T4" s="63"/>
      <c r="U4" s="64"/>
      <c r="V4" s="63"/>
      <c r="W4" s="64"/>
      <c r="X4" s="63"/>
      <c r="Y4" s="64"/>
      <c r="Z4" s="63"/>
      <c r="AA4" s="64"/>
      <c r="AB4" s="63"/>
      <c r="AC4" s="64"/>
    </row>
    <row r="5" spans="1:29" ht="9.9499999999999993" hidden="1" customHeight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t="30" hidden="1" customHeight="1"/>
    <row r="13" spans="1:29" hidden="1"/>
    <row r="14" spans="1:29" ht="9.9499999999999993" hidden="1" customHeight="1"/>
    <row r="15" spans="1:29" hidden="1"/>
    <row r="16" spans="1:29" hidden="1"/>
    <row r="17" hidden="1"/>
    <row r="18" hidden="1"/>
    <row r="19" hidden="1"/>
    <row r="20" hidden="1"/>
    <row r="21" ht="30" hidden="1" customHeight="1"/>
    <row r="22" hidden="1"/>
    <row r="23" hidden="1"/>
    <row r="24" ht="9.9499999999999993" hidden="1" customHeight="1"/>
    <row r="25" hidden="1"/>
    <row r="26" hidden="1"/>
    <row r="27" hidden="1"/>
    <row r="28" hidden="1"/>
    <row r="29" hidden="1"/>
    <row r="30" hidden="1"/>
    <row r="31" hidden="1"/>
    <row r="32" hidden="1"/>
    <row r="36" spans="1:29">
      <c r="A36" s="61" t="s">
        <v>118</v>
      </c>
      <c r="B36" s="161">
        <f>SUM(E4:E4)</f>
        <v>18.14</v>
      </c>
      <c r="C36" s="162"/>
    </row>
    <row r="42" spans="1:29">
      <c r="A42" s="145" t="s">
        <v>319</v>
      </c>
      <c r="B42" s="145"/>
      <c r="C42" s="145"/>
      <c r="D42" s="3"/>
      <c r="E42" s="3"/>
      <c r="F42" s="145" t="s">
        <v>4</v>
      </c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</row>
    <row r="43" spans="1:29">
      <c r="B43" s="3"/>
      <c r="C43" s="3"/>
      <c r="D43" s="3"/>
      <c r="E43" s="3"/>
      <c r="F43" s="146" t="s">
        <v>13</v>
      </c>
      <c r="G43" s="147"/>
      <c r="H43" s="146" t="s">
        <v>14</v>
      </c>
      <c r="I43" s="147"/>
      <c r="J43" s="146" t="s">
        <v>15</v>
      </c>
      <c r="K43" s="147"/>
      <c r="L43" s="145" t="s">
        <v>16</v>
      </c>
      <c r="M43" s="145"/>
      <c r="N43" s="145" t="s">
        <v>17</v>
      </c>
      <c r="O43" s="145"/>
      <c r="P43" s="145" t="s">
        <v>18</v>
      </c>
      <c r="Q43" s="145"/>
      <c r="R43" s="146" t="s">
        <v>122</v>
      </c>
      <c r="S43" s="147"/>
      <c r="T43" s="145" t="s">
        <v>123</v>
      </c>
      <c r="U43" s="145"/>
      <c r="V43" s="145" t="s">
        <v>124</v>
      </c>
      <c r="W43" s="145"/>
      <c r="X43" s="145" t="s">
        <v>125</v>
      </c>
      <c r="Y43" s="145"/>
      <c r="Z43" s="145" t="s">
        <v>126</v>
      </c>
      <c r="AA43" s="145"/>
      <c r="AB43" s="145" t="s">
        <v>21</v>
      </c>
      <c r="AC43" s="145"/>
    </row>
    <row r="44" spans="1:29" ht="43.5">
      <c r="A44" s="1"/>
      <c r="B44" s="10" t="s">
        <v>5</v>
      </c>
      <c r="C44" s="10" t="s">
        <v>6</v>
      </c>
      <c r="D44" s="11" t="s">
        <v>2</v>
      </c>
      <c r="E44" s="19" t="s">
        <v>85</v>
      </c>
      <c r="F44" s="62" t="s">
        <v>8</v>
      </c>
      <c r="G44" s="62" t="s">
        <v>9</v>
      </c>
      <c r="H44" s="62" t="s">
        <v>8</v>
      </c>
      <c r="I44" s="62" t="s">
        <v>9</v>
      </c>
      <c r="J44" s="62" t="s">
        <v>8</v>
      </c>
      <c r="K44" s="62" t="s">
        <v>9</v>
      </c>
      <c r="L44" s="62" t="s">
        <v>8</v>
      </c>
      <c r="M44" s="62" t="s">
        <v>9</v>
      </c>
      <c r="N44" s="62" t="s">
        <v>8</v>
      </c>
      <c r="O44" s="62" t="s">
        <v>9</v>
      </c>
      <c r="P44" s="62" t="s">
        <v>8</v>
      </c>
      <c r="Q44" s="62" t="s">
        <v>9</v>
      </c>
      <c r="R44" s="62" t="s">
        <v>8</v>
      </c>
      <c r="S44" s="62" t="s">
        <v>9</v>
      </c>
      <c r="T44" s="62" t="s">
        <v>8</v>
      </c>
      <c r="U44" s="62" t="s">
        <v>9</v>
      </c>
      <c r="V44" s="62" t="s">
        <v>8</v>
      </c>
      <c r="W44" s="62" t="s">
        <v>9</v>
      </c>
      <c r="X44" s="62" t="s">
        <v>8</v>
      </c>
      <c r="Y44" s="62" t="s">
        <v>9</v>
      </c>
      <c r="Z44" s="62" t="s">
        <v>8</v>
      </c>
      <c r="AA44" s="62" t="s">
        <v>9</v>
      </c>
      <c r="AB44" s="62" t="s">
        <v>8</v>
      </c>
      <c r="AC44" s="2" t="s">
        <v>9</v>
      </c>
    </row>
    <row r="45" spans="1:29">
      <c r="A45" s="61" t="s">
        <v>127</v>
      </c>
      <c r="B45" s="9"/>
      <c r="C45" s="9"/>
      <c r="D45" s="6">
        <v>0</v>
      </c>
      <c r="E45" s="6">
        <f t="shared" ref="E45" si="0">D45-(F45+H45+J45+L45+N45+P45+R45+T45+V45+X45+Z45+AB45)</f>
        <v>0</v>
      </c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</row>
    <row r="47" spans="1:29">
      <c r="A47" s="61" t="s">
        <v>118</v>
      </c>
      <c r="B47" s="161">
        <f>SUM(E45:E45)</f>
        <v>0</v>
      </c>
      <c r="C47" s="162"/>
    </row>
    <row r="51" spans="1:29">
      <c r="A51" s="145" t="s">
        <v>320</v>
      </c>
      <c r="B51" s="145"/>
      <c r="C51" s="145"/>
      <c r="D51" s="3"/>
      <c r="E51" s="3"/>
      <c r="F51" s="145" t="s">
        <v>4</v>
      </c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</row>
    <row r="52" spans="1:29">
      <c r="B52" s="3"/>
      <c r="C52" s="3"/>
      <c r="D52" s="3"/>
      <c r="E52" s="3"/>
      <c r="F52" s="146" t="s">
        <v>13</v>
      </c>
      <c r="G52" s="147"/>
      <c r="H52" s="146" t="s">
        <v>14</v>
      </c>
      <c r="I52" s="147"/>
      <c r="J52" s="146" t="s">
        <v>15</v>
      </c>
      <c r="K52" s="147"/>
      <c r="L52" s="145" t="s">
        <v>16</v>
      </c>
      <c r="M52" s="145"/>
      <c r="N52" s="145" t="s">
        <v>17</v>
      </c>
      <c r="O52" s="145"/>
      <c r="P52" s="145" t="s">
        <v>18</v>
      </c>
      <c r="Q52" s="145"/>
      <c r="R52" s="146" t="s">
        <v>122</v>
      </c>
      <c r="S52" s="147"/>
      <c r="T52" s="145" t="s">
        <v>123</v>
      </c>
      <c r="U52" s="145"/>
      <c r="V52" s="145" t="s">
        <v>124</v>
      </c>
      <c r="W52" s="145"/>
      <c r="X52" s="145" t="s">
        <v>125</v>
      </c>
      <c r="Y52" s="145"/>
      <c r="Z52" s="145" t="s">
        <v>126</v>
      </c>
      <c r="AA52" s="145"/>
      <c r="AB52" s="145" t="s">
        <v>21</v>
      </c>
      <c r="AC52" s="145"/>
    </row>
    <row r="53" spans="1:29" ht="43.5">
      <c r="A53" s="1"/>
      <c r="B53" s="10" t="s">
        <v>5</v>
      </c>
      <c r="C53" s="10" t="s">
        <v>6</v>
      </c>
      <c r="D53" s="11" t="s">
        <v>2</v>
      </c>
      <c r="E53" s="19" t="s">
        <v>85</v>
      </c>
      <c r="F53" s="62" t="s">
        <v>8</v>
      </c>
      <c r="G53" s="62" t="s">
        <v>9</v>
      </c>
      <c r="H53" s="62" t="s">
        <v>8</v>
      </c>
      <c r="I53" s="62" t="s">
        <v>9</v>
      </c>
      <c r="J53" s="62" t="s">
        <v>8</v>
      </c>
      <c r="K53" s="62" t="s">
        <v>9</v>
      </c>
      <c r="L53" s="62" t="s">
        <v>8</v>
      </c>
      <c r="M53" s="62" t="s">
        <v>9</v>
      </c>
      <c r="N53" s="62" t="s">
        <v>8</v>
      </c>
      <c r="O53" s="62" t="s">
        <v>9</v>
      </c>
      <c r="P53" s="62" t="s">
        <v>8</v>
      </c>
      <c r="Q53" s="62" t="s">
        <v>9</v>
      </c>
      <c r="R53" s="62" t="s">
        <v>8</v>
      </c>
      <c r="S53" s="62" t="s">
        <v>9</v>
      </c>
      <c r="T53" s="62" t="s">
        <v>8</v>
      </c>
      <c r="U53" s="62" t="s">
        <v>9</v>
      </c>
      <c r="V53" s="62" t="s">
        <v>8</v>
      </c>
      <c r="W53" s="62" t="s">
        <v>9</v>
      </c>
      <c r="X53" s="62" t="s">
        <v>8</v>
      </c>
      <c r="Y53" s="62" t="s">
        <v>9</v>
      </c>
      <c r="Z53" s="62" t="s">
        <v>8</v>
      </c>
      <c r="AA53" s="62" t="s">
        <v>9</v>
      </c>
      <c r="AB53" s="62" t="s">
        <v>8</v>
      </c>
      <c r="AC53" s="2" t="s">
        <v>9</v>
      </c>
    </row>
    <row r="54" spans="1:29">
      <c r="A54" s="61" t="s">
        <v>93</v>
      </c>
      <c r="B54" s="9"/>
      <c r="C54" s="9"/>
      <c r="D54" s="6">
        <v>27.06</v>
      </c>
      <c r="E54" s="6">
        <f>D54+(21*0.18)-(F54+H54+J54+L54+N54+P54+R54+T54+V54+X54+Z54+AB54)</f>
        <v>27.41</v>
      </c>
      <c r="F54" s="15">
        <v>2.1</v>
      </c>
      <c r="G54" s="16">
        <v>2.1</v>
      </c>
      <c r="H54" s="15">
        <v>1.33</v>
      </c>
      <c r="I54" s="16">
        <v>2.1</v>
      </c>
      <c r="J54" s="17"/>
      <c r="K54" s="18"/>
      <c r="L54" s="17"/>
      <c r="M54" s="18"/>
      <c r="N54" s="17"/>
      <c r="O54" s="18"/>
      <c r="P54" s="17"/>
      <c r="Q54" s="18"/>
      <c r="R54" s="17"/>
      <c r="S54" s="18"/>
      <c r="T54" s="17"/>
      <c r="U54" s="18"/>
      <c r="V54" s="17"/>
      <c r="W54" s="18"/>
      <c r="X54" s="17"/>
      <c r="Y54" s="18"/>
      <c r="Z54" s="17"/>
      <c r="AA54" s="18"/>
      <c r="AB54" s="17"/>
      <c r="AC54" s="18"/>
    </row>
    <row r="55" spans="1:29">
      <c r="A55" s="61" t="s">
        <v>94</v>
      </c>
      <c r="B55" s="9"/>
      <c r="C55" s="9"/>
      <c r="D55" s="6">
        <v>25.76</v>
      </c>
      <c r="E55" s="6">
        <f>D55+(21*0.18)-(F55+H55+J55+L55+N55+P55+R55+T55+V55+X55+Z55+AB55)</f>
        <v>27.44</v>
      </c>
      <c r="F55" s="15">
        <v>2.1</v>
      </c>
      <c r="G55" s="16">
        <v>2.1</v>
      </c>
      <c r="H55" s="17"/>
      <c r="I55" s="18"/>
      <c r="J55" s="17"/>
      <c r="K55" s="18"/>
      <c r="L55" s="17"/>
      <c r="M55" s="18"/>
      <c r="N55" s="17"/>
      <c r="O55" s="18"/>
      <c r="P55" s="17"/>
      <c r="Q55" s="18"/>
      <c r="R55" s="17"/>
      <c r="S55" s="18"/>
      <c r="T55" s="17"/>
      <c r="U55" s="18"/>
      <c r="V55" s="17"/>
      <c r="W55" s="18"/>
      <c r="X55" s="17"/>
      <c r="Y55" s="18"/>
      <c r="Z55" s="17"/>
      <c r="AA55" s="18"/>
      <c r="AB55" s="17"/>
      <c r="AC55" s="18"/>
    </row>
    <row r="57" spans="1:29">
      <c r="A57" s="61" t="s">
        <v>118</v>
      </c>
      <c r="B57" s="161">
        <f>SUM(E54:E55)</f>
        <v>54.85</v>
      </c>
      <c r="C57" s="162"/>
    </row>
  </sheetData>
  <mergeCells count="45">
    <mergeCell ref="F1:AC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F42:AC42"/>
    <mergeCell ref="F43:G43"/>
    <mergeCell ref="H43:I43"/>
    <mergeCell ref="J43:K43"/>
    <mergeCell ref="L43:M43"/>
    <mergeCell ref="N43:O43"/>
    <mergeCell ref="P43:Q43"/>
    <mergeCell ref="R43:S43"/>
    <mergeCell ref="T43:U43"/>
    <mergeCell ref="V43:W43"/>
    <mergeCell ref="X43:Y43"/>
    <mergeCell ref="Z43:AA43"/>
    <mergeCell ref="AB43:AC43"/>
    <mergeCell ref="F51:AC51"/>
    <mergeCell ref="F52:G52"/>
    <mergeCell ref="H52:I52"/>
    <mergeCell ref="J52:K52"/>
    <mergeCell ref="L52:M52"/>
    <mergeCell ref="N52:O52"/>
    <mergeCell ref="P52:Q52"/>
    <mergeCell ref="R52:S52"/>
    <mergeCell ref="T52:U52"/>
    <mergeCell ref="V52:W52"/>
    <mergeCell ref="X52:Y52"/>
    <mergeCell ref="Z52:AA52"/>
    <mergeCell ref="AB52:AC52"/>
    <mergeCell ref="A1:C1"/>
    <mergeCell ref="A42:C42"/>
    <mergeCell ref="A51:C51"/>
    <mergeCell ref="B57:C57"/>
    <mergeCell ref="B47:C47"/>
    <mergeCell ref="B36:C36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R56"/>
  <sheetViews>
    <sheetView zoomScale="85" zoomScaleNormal="85" zoomScaleSheetLayoutView="85" workbookViewId="0">
      <pane ySplit="6" topLeftCell="A7" activePane="bottomLeft" state="frozenSplit"/>
      <selection pane="bottomLeft" activeCell="U1" sqref="B1:U1048576"/>
    </sheetView>
  </sheetViews>
  <sheetFormatPr defaultRowHeight="15"/>
  <cols>
    <col min="1" max="1" width="12.7109375" style="5" customWidth="1"/>
    <col min="2" max="20" width="10.28515625" style="5" hidden="1" customWidth="1"/>
    <col min="21" max="21" width="3.7109375" style="5" hidden="1" customWidth="1"/>
    <col min="22" max="44" width="10.28515625" style="5" customWidth="1"/>
    <col min="45" max="16384" width="9.140625" style="5"/>
  </cols>
  <sheetData>
    <row r="1" spans="1:44">
      <c r="B1" s="124" t="s">
        <v>128</v>
      </c>
      <c r="C1" s="124" t="s">
        <v>129</v>
      </c>
      <c r="D1" s="124" t="s">
        <v>130</v>
      </c>
      <c r="E1" s="124" t="s">
        <v>131</v>
      </c>
      <c r="F1" s="124" t="s">
        <v>132</v>
      </c>
      <c r="G1" s="124" t="s">
        <v>133</v>
      </c>
      <c r="H1" s="124" t="s">
        <v>134</v>
      </c>
      <c r="I1" s="124" t="s">
        <v>135</v>
      </c>
      <c r="J1" s="124" t="s">
        <v>136</v>
      </c>
      <c r="K1" s="124" t="s">
        <v>137</v>
      </c>
      <c r="L1" s="124" t="s">
        <v>138</v>
      </c>
      <c r="M1" s="124" t="s">
        <v>139</v>
      </c>
      <c r="N1" s="124" t="s">
        <v>140</v>
      </c>
      <c r="O1" s="124" t="s">
        <v>141</v>
      </c>
      <c r="P1" s="124" t="s">
        <v>142</v>
      </c>
      <c r="Q1" s="124" t="s">
        <v>143</v>
      </c>
      <c r="R1" s="124" t="s">
        <v>376</v>
      </c>
      <c r="S1" s="124" t="s">
        <v>377</v>
      </c>
      <c r="T1" s="143" t="s">
        <v>392</v>
      </c>
      <c r="U1" s="3"/>
      <c r="V1" s="122" t="s">
        <v>144</v>
      </c>
      <c r="W1" s="122" t="s">
        <v>145</v>
      </c>
      <c r="X1" s="122" t="s">
        <v>146</v>
      </c>
      <c r="Y1" s="122" t="s">
        <v>147</v>
      </c>
      <c r="Z1" s="122" t="s">
        <v>148</v>
      </c>
      <c r="AA1" s="122" t="s">
        <v>149</v>
      </c>
      <c r="AB1" s="122" t="s">
        <v>150</v>
      </c>
      <c r="AC1" s="122" t="s">
        <v>151</v>
      </c>
      <c r="AD1" s="122" t="s">
        <v>152</v>
      </c>
      <c r="AE1" s="122" t="s">
        <v>153</v>
      </c>
      <c r="AF1" s="122" t="s">
        <v>154</v>
      </c>
      <c r="AG1" s="122" t="s">
        <v>155</v>
      </c>
      <c r="AH1" s="122" t="s">
        <v>156</v>
      </c>
      <c r="AI1" s="122" t="s">
        <v>360</v>
      </c>
      <c r="AJ1" s="122" t="s">
        <v>361</v>
      </c>
      <c r="AK1" s="122" t="s">
        <v>362</v>
      </c>
      <c r="AL1" s="122" t="s">
        <v>363</v>
      </c>
      <c r="AM1" s="122" t="s">
        <v>364</v>
      </c>
      <c r="AN1" s="122" t="s">
        <v>365</v>
      </c>
      <c r="AO1" s="122" t="s">
        <v>366</v>
      </c>
      <c r="AP1" s="136" t="s">
        <v>380</v>
      </c>
      <c r="AQ1" s="142" t="s">
        <v>391</v>
      </c>
      <c r="AR1" s="144" t="s">
        <v>395</v>
      </c>
    </row>
    <row r="2" spans="1:44">
      <c r="B2" s="67" t="s">
        <v>394</v>
      </c>
      <c r="C2" s="67" t="s">
        <v>189</v>
      </c>
      <c r="D2" s="67" t="s">
        <v>157</v>
      </c>
      <c r="E2" s="67" t="s">
        <v>190</v>
      </c>
      <c r="F2" s="67" t="s">
        <v>191</v>
      </c>
      <c r="G2" s="67" t="s">
        <v>158</v>
      </c>
      <c r="H2" s="67" t="s">
        <v>159</v>
      </c>
      <c r="I2" s="67" t="s">
        <v>192</v>
      </c>
      <c r="J2" s="67" t="s">
        <v>161</v>
      </c>
      <c r="K2" s="67" t="s">
        <v>162</v>
      </c>
      <c r="L2" s="67" t="s">
        <v>163</v>
      </c>
      <c r="M2" s="67" t="s">
        <v>164</v>
      </c>
      <c r="N2" s="67" t="s">
        <v>160</v>
      </c>
      <c r="O2" s="67" t="s">
        <v>193</v>
      </c>
      <c r="P2" s="67" t="s">
        <v>194</v>
      </c>
      <c r="Q2" s="67" t="s">
        <v>195</v>
      </c>
      <c r="R2" s="67" t="s">
        <v>378</v>
      </c>
      <c r="S2" s="67" t="s">
        <v>163</v>
      </c>
      <c r="T2" s="67" t="s">
        <v>393</v>
      </c>
      <c r="U2" s="68"/>
      <c r="V2" s="67" t="s">
        <v>194</v>
      </c>
      <c r="W2" s="67" t="s">
        <v>196</v>
      </c>
      <c r="X2" s="67" t="s">
        <v>165</v>
      </c>
      <c r="Y2" s="67" t="s">
        <v>166</v>
      </c>
      <c r="Z2" s="67" t="s">
        <v>171</v>
      </c>
      <c r="AA2" s="67" t="s">
        <v>167</v>
      </c>
      <c r="AB2" s="67" t="s">
        <v>367</v>
      </c>
      <c r="AC2" s="67" t="s">
        <v>168</v>
      </c>
      <c r="AD2" s="67" t="s">
        <v>169</v>
      </c>
      <c r="AE2" s="67" t="s">
        <v>170</v>
      </c>
      <c r="AF2" s="67" t="s">
        <v>171</v>
      </c>
      <c r="AG2" s="67" t="s">
        <v>172</v>
      </c>
      <c r="AH2" s="67" t="s">
        <v>166</v>
      </c>
      <c r="AI2" s="67" t="s">
        <v>166</v>
      </c>
      <c r="AJ2" s="67" t="s">
        <v>368</v>
      </c>
      <c r="AK2" s="67" t="s">
        <v>369</v>
      </c>
      <c r="AL2" s="67" t="s">
        <v>370</v>
      </c>
      <c r="AM2" s="67" t="s">
        <v>371</v>
      </c>
      <c r="AN2" s="67" t="s">
        <v>167</v>
      </c>
      <c r="AO2" s="67" t="s">
        <v>165</v>
      </c>
      <c r="AP2" s="67" t="s">
        <v>166</v>
      </c>
      <c r="AQ2" s="67" t="s">
        <v>167</v>
      </c>
      <c r="AR2" s="67" t="s">
        <v>396</v>
      </c>
    </row>
    <row r="3" spans="1:44">
      <c r="B3" s="69" t="s">
        <v>173</v>
      </c>
      <c r="C3" s="69" t="s">
        <v>174</v>
      </c>
      <c r="D3" s="69" t="s">
        <v>174</v>
      </c>
      <c r="E3" s="69" t="s">
        <v>174</v>
      </c>
      <c r="F3" s="69" t="s">
        <v>174</v>
      </c>
      <c r="G3" s="69" t="s">
        <v>174</v>
      </c>
      <c r="H3" s="69" t="s">
        <v>174</v>
      </c>
      <c r="I3" s="69" t="s">
        <v>197</v>
      </c>
      <c r="J3" s="69" t="s">
        <v>174</v>
      </c>
      <c r="K3" s="69" t="s">
        <v>174</v>
      </c>
      <c r="L3" s="69" t="s">
        <v>175</v>
      </c>
      <c r="M3" s="69" t="s">
        <v>175</v>
      </c>
      <c r="N3" s="69" t="s">
        <v>174</v>
      </c>
      <c r="O3" s="69" t="s">
        <v>198</v>
      </c>
      <c r="P3" s="69" t="s">
        <v>173</v>
      </c>
      <c r="Q3" s="69" t="s">
        <v>174</v>
      </c>
      <c r="R3" s="69" t="s">
        <v>174</v>
      </c>
      <c r="S3" s="69" t="s">
        <v>175</v>
      </c>
      <c r="T3" s="69" t="s">
        <v>173</v>
      </c>
      <c r="U3" s="68"/>
      <c r="V3" s="69" t="s">
        <v>176</v>
      </c>
      <c r="W3" s="69" t="s">
        <v>176</v>
      </c>
      <c r="X3" s="69" t="s">
        <v>178</v>
      </c>
      <c r="Y3" s="69" t="s">
        <v>177</v>
      </c>
      <c r="Z3" s="69" t="s">
        <v>177</v>
      </c>
      <c r="AA3" s="69" t="s">
        <v>177</v>
      </c>
      <c r="AB3" s="69" t="s">
        <v>177</v>
      </c>
      <c r="AC3" s="69" t="s">
        <v>177</v>
      </c>
      <c r="AD3" s="69" t="s">
        <v>178</v>
      </c>
      <c r="AE3" s="69" t="s">
        <v>176</v>
      </c>
      <c r="AF3" s="69" t="s">
        <v>177</v>
      </c>
      <c r="AG3" s="69" t="s">
        <v>177</v>
      </c>
      <c r="AH3" s="69" t="s">
        <v>177</v>
      </c>
      <c r="AI3" s="69" t="s">
        <v>177</v>
      </c>
      <c r="AJ3" s="69" t="s">
        <v>177</v>
      </c>
      <c r="AK3" s="69" t="s">
        <v>177</v>
      </c>
      <c r="AL3" s="69" t="s">
        <v>177</v>
      </c>
      <c r="AM3" s="69" t="s">
        <v>177</v>
      </c>
      <c r="AN3" s="69" t="s">
        <v>177</v>
      </c>
      <c r="AO3" s="69" t="s">
        <v>178</v>
      </c>
      <c r="AP3" s="69" t="s">
        <v>177</v>
      </c>
      <c r="AQ3" s="69" t="s">
        <v>177</v>
      </c>
      <c r="AR3" s="69" t="s">
        <v>178</v>
      </c>
    </row>
    <row r="4" spans="1:44">
      <c r="B4" s="69" t="s">
        <v>179</v>
      </c>
      <c r="C4" s="69" t="s">
        <v>180</v>
      </c>
      <c r="D4" s="69" t="s">
        <v>180</v>
      </c>
      <c r="E4" s="69" t="s">
        <v>180</v>
      </c>
      <c r="F4" s="69" t="s">
        <v>180</v>
      </c>
      <c r="G4" s="69" t="s">
        <v>180</v>
      </c>
      <c r="H4" s="69" t="s">
        <v>180</v>
      </c>
      <c r="I4" s="69" t="s">
        <v>180</v>
      </c>
      <c r="J4" s="69" t="s">
        <v>180</v>
      </c>
      <c r="K4" s="69" t="s">
        <v>180</v>
      </c>
      <c r="L4" s="69" t="s">
        <v>180</v>
      </c>
      <c r="M4" s="69" t="s">
        <v>181</v>
      </c>
      <c r="N4" s="69" t="s">
        <v>180</v>
      </c>
      <c r="O4" s="69" t="s">
        <v>180</v>
      </c>
      <c r="P4" s="69" t="s">
        <v>180</v>
      </c>
      <c r="Q4" s="69" t="s">
        <v>180</v>
      </c>
      <c r="R4" s="69" t="s">
        <v>180</v>
      </c>
      <c r="S4" s="69" t="s">
        <v>180</v>
      </c>
      <c r="T4" s="69" t="s">
        <v>180</v>
      </c>
      <c r="U4" s="68"/>
      <c r="V4" s="69" t="s">
        <v>86</v>
      </c>
      <c r="W4" s="69" t="s">
        <v>86</v>
      </c>
      <c r="X4" s="69" t="s">
        <v>87</v>
      </c>
      <c r="Y4" s="69" t="s">
        <v>87</v>
      </c>
      <c r="Z4" s="69" t="s">
        <v>87</v>
      </c>
      <c r="AA4" s="69" t="s">
        <v>87</v>
      </c>
      <c r="AB4" s="69" t="s">
        <v>86</v>
      </c>
      <c r="AC4" s="69" t="s">
        <v>86</v>
      </c>
      <c r="AD4" s="69" t="s">
        <v>87</v>
      </c>
      <c r="AE4" s="69" t="s">
        <v>86</v>
      </c>
      <c r="AF4" s="69" t="s">
        <v>87</v>
      </c>
      <c r="AG4" s="69" t="s">
        <v>87</v>
      </c>
      <c r="AH4" s="69" t="s">
        <v>87</v>
      </c>
      <c r="AI4" s="69" t="s">
        <v>87</v>
      </c>
      <c r="AJ4" s="69" t="s">
        <v>87</v>
      </c>
      <c r="AK4" s="69" t="s">
        <v>87</v>
      </c>
      <c r="AL4" s="69" t="s">
        <v>86</v>
      </c>
      <c r="AM4" s="69" t="s">
        <v>86</v>
      </c>
      <c r="AN4" s="69" t="s">
        <v>87</v>
      </c>
      <c r="AO4" s="69" t="s">
        <v>87</v>
      </c>
      <c r="AP4" s="69" t="s">
        <v>86</v>
      </c>
      <c r="AQ4" s="69" t="s">
        <v>87</v>
      </c>
      <c r="AR4" s="69" t="s">
        <v>87</v>
      </c>
    </row>
    <row r="5" spans="1:44" ht="15" customHeight="1">
      <c r="B5" s="163" t="s">
        <v>199</v>
      </c>
      <c r="C5" s="163" t="s">
        <v>199</v>
      </c>
      <c r="D5" s="163" t="s">
        <v>199</v>
      </c>
      <c r="E5" s="163" t="s">
        <v>379</v>
      </c>
      <c r="F5" s="163" t="s">
        <v>199</v>
      </c>
      <c r="G5" s="163" t="s">
        <v>199</v>
      </c>
      <c r="H5" s="163" t="s">
        <v>199</v>
      </c>
      <c r="I5" s="163" t="s">
        <v>182</v>
      </c>
      <c r="J5" s="163" t="s">
        <v>199</v>
      </c>
      <c r="K5" s="163" t="s">
        <v>199</v>
      </c>
      <c r="L5" s="163" t="s">
        <v>182</v>
      </c>
      <c r="M5" s="163" t="s">
        <v>183</v>
      </c>
      <c r="N5" s="163" t="s">
        <v>379</v>
      </c>
      <c r="O5" s="163" t="s">
        <v>199</v>
      </c>
      <c r="P5" s="163" t="s">
        <v>199</v>
      </c>
      <c r="Q5" s="163" t="s">
        <v>182</v>
      </c>
      <c r="R5" s="163" t="s">
        <v>199</v>
      </c>
      <c r="S5" s="163" t="s">
        <v>379</v>
      </c>
      <c r="T5" s="163" t="s">
        <v>199</v>
      </c>
      <c r="U5" s="50"/>
      <c r="V5" s="163" t="s">
        <v>184</v>
      </c>
      <c r="W5" s="163" t="s">
        <v>182</v>
      </c>
      <c r="X5" s="163" t="s">
        <v>185</v>
      </c>
      <c r="Y5" s="163" t="s">
        <v>185</v>
      </c>
      <c r="Z5" s="163" t="s">
        <v>186</v>
      </c>
      <c r="AA5" s="163" t="s">
        <v>185</v>
      </c>
      <c r="AB5" s="163" t="s">
        <v>372</v>
      </c>
      <c r="AC5" s="163" t="s">
        <v>186</v>
      </c>
      <c r="AD5" s="163" t="s">
        <v>373</v>
      </c>
      <c r="AE5" s="163" t="s">
        <v>184</v>
      </c>
      <c r="AF5" s="163" t="s">
        <v>185</v>
      </c>
      <c r="AG5" s="163" t="s">
        <v>187</v>
      </c>
      <c r="AH5" s="163" t="s">
        <v>188</v>
      </c>
      <c r="AI5" s="163" t="s">
        <v>374</v>
      </c>
      <c r="AJ5" s="163" t="s">
        <v>374</v>
      </c>
      <c r="AK5" s="163" t="s">
        <v>375</v>
      </c>
      <c r="AL5" s="163" t="s">
        <v>375</v>
      </c>
      <c r="AM5" s="163" t="s">
        <v>375</v>
      </c>
      <c r="AN5" s="163" t="s">
        <v>185</v>
      </c>
      <c r="AO5" s="163" t="s">
        <v>372</v>
      </c>
      <c r="AP5" s="163" t="s">
        <v>182</v>
      </c>
      <c r="AQ5" s="163" t="s">
        <v>390</v>
      </c>
      <c r="AR5" s="163" t="s">
        <v>373</v>
      </c>
    </row>
    <row r="6" spans="1:44"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70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</row>
    <row r="7" spans="1:44" s="82" customFormat="1" ht="14.25" customHeight="1">
      <c r="A7" s="57" t="s">
        <v>25</v>
      </c>
      <c r="B7" s="126"/>
      <c r="C7" s="126"/>
      <c r="D7" s="125">
        <v>4</v>
      </c>
      <c r="E7" s="125">
        <v>1</v>
      </c>
      <c r="F7" s="126"/>
      <c r="G7" s="126"/>
      <c r="H7" s="126"/>
      <c r="I7" s="126"/>
      <c r="J7" s="126"/>
      <c r="K7" s="126"/>
      <c r="L7" s="125">
        <v>1</v>
      </c>
      <c r="M7" s="126"/>
      <c r="N7" s="126"/>
      <c r="O7" s="126"/>
      <c r="P7" s="126"/>
      <c r="Q7" s="125">
        <v>3</v>
      </c>
      <c r="R7" s="126"/>
      <c r="S7" s="125">
        <v>2</v>
      </c>
      <c r="T7" s="126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</row>
    <row r="8" spans="1:44" s="82" customFormat="1">
      <c r="A8" s="57" t="s">
        <v>30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V8" s="127"/>
      <c r="W8" s="127"/>
      <c r="X8" s="128">
        <v>1</v>
      </c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</row>
    <row r="9" spans="1:44" s="82" customFormat="1">
      <c r="A9" s="57" t="s">
        <v>32</v>
      </c>
      <c r="B9" s="126"/>
      <c r="C9" s="126"/>
      <c r="D9" s="126"/>
      <c r="E9" s="126"/>
      <c r="F9" s="126"/>
      <c r="G9" s="126"/>
      <c r="H9" s="126"/>
      <c r="I9" s="126"/>
      <c r="J9" s="126"/>
      <c r="K9" s="125">
        <v>1</v>
      </c>
      <c r="L9" s="126"/>
      <c r="M9" s="126"/>
      <c r="N9" s="126"/>
      <c r="O9" s="126"/>
      <c r="P9" s="126"/>
      <c r="Q9" s="126"/>
      <c r="R9" s="126"/>
      <c r="S9" s="126"/>
      <c r="T9" s="126"/>
      <c r="V9" s="127"/>
      <c r="W9" s="127"/>
      <c r="X9" s="127"/>
      <c r="Y9" s="127"/>
      <c r="Z9" s="127"/>
      <c r="AA9" s="128">
        <v>2</v>
      </c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</row>
    <row r="10" spans="1:44" s="82" customFormat="1">
      <c r="A10" s="57" t="s">
        <v>33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V10" s="127"/>
      <c r="W10" s="127"/>
      <c r="X10" s="128">
        <v>1</v>
      </c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</row>
    <row r="11" spans="1:44" s="82" customFormat="1">
      <c r="A11" s="57" t="s">
        <v>35</v>
      </c>
      <c r="B11" s="126"/>
      <c r="C11" s="126"/>
      <c r="D11" s="126"/>
      <c r="E11" s="126"/>
      <c r="F11" s="126"/>
      <c r="G11" s="125">
        <v>1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</row>
    <row r="12" spans="1:44" s="82" customFormat="1">
      <c r="A12" s="57" t="s">
        <v>36</v>
      </c>
      <c r="B12" s="126"/>
      <c r="C12" s="126"/>
      <c r="D12" s="126"/>
      <c r="E12" s="126"/>
      <c r="F12" s="125">
        <v>1</v>
      </c>
      <c r="G12" s="126"/>
      <c r="H12" s="125">
        <v>1</v>
      </c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</row>
    <row r="13" spans="1:44" s="82" customFormat="1">
      <c r="A13" s="57" t="s">
        <v>37</v>
      </c>
      <c r="B13" s="126"/>
      <c r="C13" s="126"/>
      <c r="D13" s="126"/>
      <c r="E13" s="126"/>
      <c r="F13" s="126"/>
      <c r="G13" s="126"/>
      <c r="H13" s="126"/>
      <c r="I13" s="126"/>
      <c r="J13" s="125">
        <v>1</v>
      </c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9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</row>
    <row r="14" spans="1:44" s="82" customFormat="1" ht="15.75" thickBot="1">
      <c r="A14" s="96" t="s">
        <v>38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1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2">
        <v>1</v>
      </c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</row>
    <row r="15" spans="1:44" s="82" customFormat="1">
      <c r="A15" s="85" t="s">
        <v>41</v>
      </c>
      <c r="B15" s="133"/>
      <c r="C15" s="133"/>
      <c r="D15" s="134">
        <v>3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5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</row>
    <row r="16" spans="1:44" s="82" customFormat="1">
      <c r="A16" s="57" t="s">
        <v>50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V16" s="127"/>
      <c r="W16" s="127"/>
      <c r="X16" s="128">
        <v>1</v>
      </c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</row>
    <row r="17" ht="15" hidden="1" customHeight="1"/>
    <row r="18" ht="15" hidden="1" customHeight="1"/>
    <row r="19" ht="15" hidden="1" customHeight="1"/>
    <row r="20" ht="15" hidden="1" customHeight="1"/>
    <row r="21" ht="15" hidden="1" customHeight="1"/>
    <row r="22" ht="15" hidden="1" customHeight="1"/>
    <row r="23" ht="15" hidden="1" customHeight="1"/>
    <row r="24" ht="15" hidden="1" customHeight="1"/>
    <row r="25" ht="15" hidden="1" customHeight="1"/>
    <row r="26" ht="15" hidden="1" customHeight="1"/>
    <row r="27" ht="15" hidden="1" customHeight="1"/>
    <row r="28" ht="15" hidden="1" customHeight="1"/>
    <row r="29" ht="15" hidden="1" customHeight="1"/>
    <row r="30" ht="15" hidden="1" customHeight="1"/>
    <row r="31" ht="15" hidden="1" customHeight="1"/>
    <row r="32" ht="15" hidden="1" customHeight="1"/>
    <row r="33" ht="15" hidden="1" customHeight="1"/>
    <row r="34" ht="15" hidden="1" customHeight="1"/>
    <row r="35" ht="15" hidden="1" customHeight="1"/>
    <row r="36" ht="15" hidden="1" customHeight="1"/>
    <row r="37" ht="15" hidden="1" customHeight="1"/>
    <row r="38" ht="15" hidden="1" customHeight="1"/>
    <row r="39" ht="15" hidden="1" customHeight="1"/>
    <row r="40" ht="15" hidden="1" customHeight="1"/>
    <row r="41" ht="15" hidden="1" customHeight="1"/>
    <row r="42" ht="15" hidden="1" customHeight="1"/>
    <row r="43" ht="15" hidden="1" customHeight="1"/>
    <row r="44" ht="15" hidden="1" customHeight="1"/>
    <row r="45" ht="15" hidden="1" customHeight="1"/>
    <row r="46" ht="15" hidden="1" customHeight="1"/>
    <row r="47" ht="15" hidden="1" customHeight="1"/>
    <row r="48" ht="15" hidden="1" customHeight="1"/>
    <row r="49" spans="1:44" ht="15" hidden="1" customHeight="1"/>
    <row r="50" spans="1:44" ht="15" hidden="1" customHeight="1"/>
    <row r="51" spans="1:44" ht="15" hidden="1" customHeight="1"/>
    <row r="52" spans="1:44" ht="15" hidden="1" customHeight="1"/>
    <row r="53" spans="1:44" hidden="1"/>
    <row r="55" spans="1:44">
      <c r="A55" s="65" t="s">
        <v>63</v>
      </c>
      <c r="B55" s="71"/>
      <c r="C55" s="71"/>
      <c r="D55" s="42">
        <f>SUM(D7:D16)</f>
        <v>7</v>
      </c>
      <c r="E55" s="42">
        <f>SUM(E7:E16)</f>
        <v>1</v>
      </c>
      <c r="F55" s="42">
        <f>SUM(F7:F16)</f>
        <v>1</v>
      </c>
      <c r="G55" s="42">
        <f>SUM(G7:G16)</f>
        <v>1</v>
      </c>
      <c r="H55" s="42">
        <f>SUM(H7:H16)</f>
        <v>1</v>
      </c>
      <c r="I55" s="71"/>
      <c r="J55" s="42">
        <f>SUM(J7:J16)</f>
        <v>1</v>
      </c>
      <c r="K55" s="42">
        <f>SUM(K7:K16)</f>
        <v>1</v>
      </c>
      <c r="L55" s="42">
        <f>SUM(L7:L16)</f>
        <v>1</v>
      </c>
      <c r="M55" s="71"/>
      <c r="N55" s="71"/>
      <c r="O55" s="71"/>
      <c r="P55" s="71"/>
      <c r="Q55" s="42">
        <f>SUM(Q7:Q16)</f>
        <v>3</v>
      </c>
      <c r="R55" s="71"/>
      <c r="S55" s="42">
        <f t="shared" ref="S55" si="0">SUM(S7:S16)</f>
        <v>2</v>
      </c>
      <c r="T55" s="71"/>
      <c r="V55" s="71"/>
      <c r="W55" s="71"/>
      <c r="X55" s="42">
        <f>SUM(X7:X16)</f>
        <v>3</v>
      </c>
      <c r="Y55" s="71"/>
      <c r="Z55" s="71"/>
      <c r="AA55" s="42">
        <f>SUM(AA7:AA16)</f>
        <v>2</v>
      </c>
      <c r="AB55" s="71"/>
      <c r="AC55" s="71"/>
      <c r="AD55" s="71"/>
      <c r="AE55" s="71"/>
      <c r="AF55" s="42">
        <f>SUM(AF7:AF16)</f>
        <v>1</v>
      </c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</row>
    <row r="56" spans="1:44" hidden="1">
      <c r="A56" s="5" t="s">
        <v>321</v>
      </c>
    </row>
  </sheetData>
  <mergeCells count="42">
    <mergeCell ref="AQ5:AQ6"/>
    <mergeCell ref="AP5:AP6"/>
    <mergeCell ref="AN5:AN6"/>
    <mergeCell ref="AO5:AO6"/>
    <mergeCell ref="AI5:AI6"/>
    <mergeCell ref="AJ5:AJ6"/>
    <mergeCell ref="AK5:AK6"/>
    <mergeCell ref="AL5:AL6"/>
    <mergeCell ref="AM5:AM6"/>
    <mergeCell ref="AD5:AD6"/>
    <mergeCell ref="AE5:AE6"/>
    <mergeCell ref="AF5:AF6"/>
    <mergeCell ref="AG5:AG6"/>
    <mergeCell ref="AH5:AH6"/>
    <mergeCell ref="Y5:Y6"/>
    <mergeCell ref="Z5:Z6"/>
    <mergeCell ref="AA5:AA6"/>
    <mergeCell ref="AB5:AB6"/>
    <mergeCell ref="R5:R6"/>
    <mergeCell ref="S5:S6"/>
    <mergeCell ref="T5:T6"/>
    <mergeCell ref="P5:P6"/>
    <mergeCell ref="Q5:Q6"/>
    <mergeCell ref="V5:V6"/>
    <mergeCell ref="W5:W6"/>
    <mergeCell ref="X5:X6"/>
    <mergeCell ref="AR5:AR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AC5:AC6"/>
    <mergeCell ref="N5:N6"/>
    <mergeCell ref="O5:O6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X61"/>
  <sheetViews>
    <sheetView zoomScale="85" zoomScaleNormal="85" workbookViewId="0">
      <pane xSplit="1" topLeftCell="AC1" activePane="topRight" state="frozen"/>
      <selection pane="topRight" activeCell="AN55" sqref="AN55"/>
    </sheetView>
  </sheetViews>
  <sheetFormatPr defaultRowHeight="15"/>
  <cols>
    <col min="1" max="1" width="20.7109375" style="5" customWidth="1"/>
    <col min="2" max="50" width="12.7109375" style="5" customWidth="1"/>
    <col min="51" max="16384" width="9.140625" style="5"/>
  </cols>
  <sheetData>
    <row r="1" spans="1:50" ht="75" customHeight="1">
      <c r="A1" s="1"/>
      <c r="B1" s="31" t="s">
        <v>200</v>
      </c>
      <c r="C1" s="31" t="s">
        <v>201</v>
      </c>
      <c r="D1" s="31" t="s">
        <v>202</v>
      </c>
      <c r="E1" s="31" t="s">
        <v>203</v>
      </c>
      <c r="F1" s="31" t="s">
        <v>204</v>
      </c>
      <c r="G1" s="31" t="s">
        <v>70</v>
      </c>
      <c r="H1" s="31" t="s">
        <v>74</v>
      </c>
      <c r="I1" s="31" t="s">
        <v>205</v>
      </c>
      <c r="J1" s="31" t="s">
        <v>71</v>
      </c>
      <c r="K1" s="31" t="s">
        <v>77</v>
      </c>
      <c r="L1" s="31" t="s">
        <v>206</v>
      </c>
      <c r="M1" s="31" t="s">
        <v>69</v>
      </c>
      <c r="N1" s="31" t="s">
        <v>207</v>
      </c>
      <c r="O1" s="31" t="s">
        <v>208</v>
      </c>
      <c r="P1" s="31" t="s">
        <v>209</v>
      </c>
      <c r="Q1" s="31" t="s">
        <v>72</v>
      </c>
      <c r="R1" s="31" t="s">
        <v>73</v>
      </c>
      <c r="S1" s="31" t="s">
        <v>210</v>
      </c>
      <c r="T1" s="31" t="s">
        <v>211</v>
      </c>
      <c r="U1" s="31" t="s">
        <v>75</v>
      </c>
      <c r="V1" s="31" t="s">
        <v>76</v>
      </c>
      <c r="W1" s="31" t="s">
        <v>212</v>
      </c>
      <c r="X1" s="31" t="s">
        <v>213</v>
      </c>
      <c r="Y1" s="31" t="s">
        <v>214</v>
      </c>
      <c r="Z1" s="31" t="s">
        <v>215</v>
      </c>
      <c r="AA1" s="31" t="s">
        <v>216</v>
      </c>
      <c r="AB1" s="31" t="s">
        <v>217</v>
      </c>
      <c r="AC1" s="31" t="s">
        <v>218</v>
      </c>
      <c r="AD1" s="31" t="s">
        <v>219</v>
      </c>
      <c r="AE1" s="31" t="s">
        <v>220</v>
      </c>
      <c r="AF1" s="31" t="s">
        <v>221</v>
      </c>
      <c r="AG1" s="31" t="s">
        <v>222</v>
      </c>
      <c r="AH1" s="31" t="s">
        <v>223</v>
      </c>
      <c r="AI1" s="31" t="s">
        <v>224</v>
      </c>
      <c r="AJ1" s="31" t="s">
        <v>225</v>
      </c>
      <c r="AK1" s="31" t="s">
        <v>226</v>
      </c>
      <c r="AL1" s="31" t="s">
        <v>227</v>
      </c>
      <c r="AM1" s="31" t="s">
        <v>228</v>
      </c>
      <c r="AN1" s="31" t="s">
        <v>229</v>
      </c>
      <c r="AO1" s="31" t="s">
        <v>230</v>
      </c>
      <c r="AP1" s="31" t="s">
        <v>98</v>
      </c>
      <c r="AQ1" s="31" t="s">
        <v>231</v>
      </c>
      <c r="AR1" s="31" t="s">
        <v>232</v>
      </c>
      <c r="AS1" s="31" t="s">
        <v>233</v>
      </c>
      <c r="AT1" s="31" t="s">
        <v>234</v>
      </c>
      <c r="AU1" s="31" t="s">
        <v>235</v>
      </c>
      <c r="AV1" s="31" t="s">
        <v>236</v>
      </c>
      <c r="AW1" s="31" t="s">
        <v>237</v>
      </c>
      <c r="AX1" s="31" t="s">
        <v>381</v>
      </c>
    </row>
    <row r="2" spans="1:50">
      <c r="A2" s="74" t="s">
        <v>97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7">
        <f>0.25*(2+2+2+11.55+3.35+13.9+3+3+1+1+2.75+1+2+2)</f>
        <v>12.637500000000001</v>
      </c>
      <c r="AU2" s="107">
        <f>1.9*3.4</f>
        <v>6.46</v>
      </c>
      <c r="AV2" s="106"/>
      <c r="AW2" s="106"/>
      <c r="AX2" s="106"/>
    </row>
    <row r="3" spans="1:50">
      <c r="A3" s="57" t="s">
        <v>93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6">
        <f>(5+4.4+5)+(0.2+2.52+2.52+0.2)</f>
        <v>19.84</v>
      </c>
      <c r="AN3" s="6">
        <f>0.2+2.52+2.52+0.2</f>
        <v>5.44</v>
      </c>
      <c r="AO3" s="106"/>
      <c r="AP3" s="106"/>
      <c r="AQ3" s="106"/>
      <c r="AR3" s="106"/>
      <c r="AS3" s="106"/>
      <c r="AT3" s="107">
        <f>0.25*3</f>
        <v>0.75</v>
      </c>
      <c r="AU3" s="106"/>
      <c r="AV3" s="106"/>
      <c r="AW3" s="106"/>
      <c r="AX3" s="106"/>
    </row>
    <row r="4" spans="1:50">
      <c r="A4" s="57" t="s">
        <v>96</v>
      </c>
      <c r="B4" s="108">
        <v>1</v>
      </c>
      <c r="C4" s="108">
        <v>1</v>
      </c>
      <c r="D4" s="108">
        <v>2</v>
      </c>
      <c r="E4" s="108">
        <v>1</v>
      </c>
      <c r="F4" s="106"/>
      <c r="G4" s="106"/>
      <c r="H4" s="108">
        <v>1</v>
      </c>
      <c r="I4" s="106"/>
      <c r="J4" s="108">
        <v>1</v>
      </c>
      <c r="K4" s="108">
        <v>1</v>
      </c>
      <c r="L4" s="108">
        <v>1</v>
      </c>
      <c r="M4" s="108">
        <v>1</v>
      </c>
      <c r="N4" s="108">
        <v>1</v>
      </c>
      <c r="O4" s="108">
        <v>2</v>
      </c>
      <c r="P4" s="107">
        <f>0.6*0.9</f>
        <v>0.54</v>
      </c>
      <c r="Q4" s="108">
        <v>1</v>
      </c>
      <c r="R4" s="108">
        <v>1</v>
      </c>
      <c r="S4" s="108">
        <v>1</v>
      </c>
      <c r="T4" s="108">
        <v>1</v>
      </c>
      <c r="U4" s="106"/>
      <c r="V4" s="106"/>
      <c r="W4" s="106"/>
      <c r="X4" s="106"/>
      <c r="Y4" s="106"/>
      <c r="Z4" s="106"/>
      <c r="AA4" s="108">
        <v>1</v>
      </c>
      <c r="AB4" s="108">
        <v>1</v>
      </c>
      <c r="AC4" s="108">
        <v>1</v>
      </c>
      <c r="AD4" s="108">
        <v>1</v>
      </c>
      <c r="AE4" s="106"/>
      <c r="AF4" s="106"/>
      <c r="AG4" s="106"/>
      <c r="AH4" s="108">
        <v>1</v>
      </c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7">
        <f>0.25*2</f>
        <v>0.5</v>
      </c>
      <c r="AU4" s="106"/>
      <c r="AV4" s="106"/>
      <c r="AW4" s="106"/>
      <c r="AX4" s="106"/>
    </row>
    <row r="5" spans="1:50">
      <c r="A5" s="57" t="s">
        <v>96</v>
      </c>
      <c r="B5" s="108">
        <v>1</v>
      </c>
      <c r="C5" s="108">
        <v>1</v>
      </c>
      <c r="D5" s="108">
        <v>2</v>
      </c>
      <c r="E5" s="108">
        <v>1</v>
      </c>
      <c r="F5" s="106"/>
      <c r="G5" s="106"/>
      <c r="H5" s="108">
        <v>1</v>
      </c>
      <c r="I5" s="106"/>
      <c r="J5" s="108">
        <v>1</v>
      </c>
      <c r="K5" s="108">
        <v>1</v>
      </c>
      <c r="L5" s="108">
        <v>1</v>
      </c>
      <c r="M5" s="108">
        <v>1</v>
      </c>
      <c r="N5" s="108">
        <v>1</v>
      </c>
      <c r="O5" s="108">
        <v>2</v>
      </c>
      <c r="P5" s="107">
        <f>0.6*0.9</f>
        <v>0.54</v>
      </c>
      <c r="Q5" s="108">
        <v>1</v>
      </c>
      <c r="R5" s="108">
        <v>1</v>
      </c>
      <c r="S5" s="108">
        <v>1</v>
      </c>
      <c r="T5" s="108">
        <v>1</v>
      </c>
      <c r="U5" s="106"/>
      <c r="V5" s="106"/>
      <c r="W5" s="106"/>
      <c r="X5" s="106"/>
      <c r="Y5" s="106"/>
      <c r="Z5" s="106"/>
      <c r="AA5" s="108">
        <v>1</v>
      </c>
      <c r="AB5" s="108">
        <v>1</v>
      </c>
      <c r="AC5" s="108">
        <v>1</v>
      </c>
      <c r="AD5" s="108">
        <v>1</v>
      </c>
      <c r="AE5" s="106"/>
      <c r="AF5" s="106"/>
      <c r="AG5" s="106"/>
      <c r="AH5" s="108">
        <v>1</v>
      </c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7">
        <f>0.25*2</f>
        <v>0.5</v>
      </c>
      <c r="AU5" s="106"/>
      <c r="AV5" s="106"/>
      <c r="AW5" s="106"/>
      <c r="AX5" s="106"/>
    </row>
    <row r="6" spans="1:50">
      <c r="A6" s="57" t="s">
        <v>92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7">
        <f>0.25*7.1</f>
        <v>1.7749999999999999</v>
      </c>
      <c r="AU6" s="106"/>
      <c r="AV6" s="106"/>
      <c r="AW6" s="106"/>
      <c r="AX6" s="106"/>
    </row>
    <row r="7" spans="1:50">
      <c r="A7" s="57" t="s">
        <v>94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6">
        <f>(5+4.4+5)+(0.2+2.52+2.52+0.2)</f>
        <v>19.84</v>
      </c>
      <c r="AN7" s="6">
        <f>0.2+2.52+2.52+0.2</f>
        <v>5.44</v>
      </c>
      <c r="AO7" s="106"/>
      <c r="AP7" s="106"/>
      <c r="AQ7" s="106"/>
      <c r="AR7" s="106"/>
      <c r="AS7" s="106"/>
      <c r="AT7" s="109"/>
      <c r="AU7" s="106"/>
      <c r="AV7" s="106"/>
      <c r="AW7" s="106"/>
      <c r="AX7" s="106"/>
    </row>
    <row r="8" spans="1:50">
      <c r="A8" s="57" t="s">
        <v>95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7">
        <f>2*0.25*2</f>
        <v>1</v>
      </c>
      <c r="AU8" s="106"/>
      <c r="AV8" s="106"/>
      <c r="AW8" s="106"/>
      <c r="AX8" s="106"/>
    </row>
    <row r="9" spans="1:50">
      <c r="A9" s="57" t="s">
        <v>238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8">
        <v>1</v>
      </c>
      <c r="AP9" s="6">
        <v>3.75</v>
      </c>
      <c r="AQ9" s="106"/>
      <c r="AR9" s="106"/>
      <c r="AS9" s="106"/>
      <c r="AT9" s="106"/>
      <c r="AU9" s="106"/>
      <c r="AV9" s="106"/>
      <c r="AW9" s="106"/>
      <c r="AX9" s="106"/>
    </row>
    <row r="10" spans="1:50" hidden="1">
      <c r="P10" s="110"/>
      <c r="AT10" s="111"/>
      <c r="AU10" s="111"/>
    </row>
    <row r="11" spans="1:50" hidden="1">
      <c r="P11" s="110"/>
      <c r="AT11" s="111"/>
      <c r="AU11" s="111"/>
    </row>
    <row r="12" spans="1:50" hidden="1"/>
    <row r="13" spans="1:50" hidden="1"/>
    <row r="14" spans="1:50" hidden="1"/>
    <row r="15" spans="1:50" hidden="1"/>
    <row r="16" spans="1:5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50" hidden="1"/>
    <row r="50" spans="1:50" hidden="1"/>
    <row r="51" spans="1:50" hidden="1"/>
    <row r="52" spans="1:50" hidden="1"/>
    <row r="53" spans="1:50" hidden="1"/>
    <row r="54" spans="1:50" hidden="1"/>
    <row r="57" spans="1:50">
      <c r="A57" s="74" t="s">
        <v>63</v>
      </c>
      <c r="B57" s="32">
        <f>SUM(B2:B9)</f>
        <v>2</v>
      </c>
      <c r="C57" s="32">
        <f>SUM(C2:C9)</f>
        <v>2</v>
      </c>
      <c r="D57" s="32">
        <f>SUM(D2:D9)</f>
        <v>4</v>
      </c>
      <c r="E57" s="32">
        <f>SUM(E2:E9)</f>
        <v>2</v>
      </c>
      <c r="F57" s="106"/>
      <c r="G57" s="106"/>
      <c r="H57" s="32">
        <f>SUM(H2:H9)</f>
        <v>2</v>
      </c>
      <c r="I57" s="106"/>
      <c r="J57" s="32">
        <f t="shared" ref="J57:T57" si="0">SUM(J2:J9)</f>
        <v>2</v>
      </c>
      <c r="K57" s="32">
        <f t="shared" si="0"/>
        <v>2</v>
      </c>
      <c r="L57" s="32">
        <f t="shared" si="0"/>
        <v>2</v>
      </c>
      <c r="M57" s="32">
        <f t="shared" si="0"/>
        <v>2</v>
      </c>
      <c r="N57" s="32">
        <f t="shared" si="0"/>
        <v>2</v>
      </c>
      <c r="O57" s="32">
        <f t="shared" si="0"/>
        <v>4</v>
      </c>
      <c r="P57" s="40">
        <f t="shared" si="0"/>
        <v>1.08</v>
      </c>
      <c r="Q57" s="32">
        <f t="shared" si="0"/>
        <v>2</v>
      </c>
      <c r="R57" s="32">
        <f t="shared" si="0"/>
        <v>2</v>
      </c>
      <c r="S57" s="32">
        <f t="shared" si="0"/>
        <v>2</v>
      </c>
      <c r="T57" s="32">
        <f t="shared" si="0"/>
        <v>2</v>
      </c>
      <c r="U57" s="106"/>
      <c r="V57" s="106"/>
      <c r="W57" s="106"/>
      <c r="X57" s="106"/>
      <c r="Y57" s="106"/>
      <c r="Z57" s="106"/>
      <c r="AA57" s="32">
        <f>SUM(AA2:AA9)</f>
        <v>2</v>
      </c>
      <c r="AB57" s="32">
        <f>SUM(AB2:AB9)</f>
        <v>2</v>
      </c>
      <c r="AC57" s="32">
        <f>SUM(AC2:AC9)</f>
        <v>2</v>
      </c>
      <c r="AD57" s="32">
        <f>SUM(AD2:AD9)</f>
        <v>2</v>
      </c>
      <c r="AE57" s="106"/>
      <c r="AF57" s="106"/>
      <c r="AG57" s="106"/>
      <c r="AH57" s="32">
        <f>SUM(AH2:AH9)</f>
        <v>2</v>
      </c>
      <c r="AI57" s="106"/>
      <c r="AJ57" s="106"/>
      <c r="AK57" s="106"/>
      <c r="AL57" s="106"/>
      <c r="AM57" s="112">
        <f>SUM(AM2:AM9)</f>
        <v>39.68</v>
      </c>
      <c r="AN57" s="112">
        <f>SUM(AN2:AN9)</f>
        <v>10.88</v>
      </c>
      <c r="AO57" s="113">
        <f>SUM(AO2:AO9)</f>
        <v>1</v>
      </c>
      <c r="AP57" s="112">
        <f>SUM(AP2:AP9)</f>
        <v>3.75</v>
      </c>
      <c r="AQ57" s="106"/>
      <c r="AR57" s="106"/>
      <c r="AS57" s="106"/>
      <c r="AT57" s="40">
        <f>SUM(AT2:AT9)</f>
        <v>17.162500000000001</v>
      </c>
      <c r="AU57" s="40">
        <f>SUM(AU2:AU9)</f>
        <v>6.46</v>
      </c>
      <c r="AV57" s="106"/>
      <c r="AW57" s="106"/>
      <c r="AX57" s="106"/>
    </row>
    <row r="58" spans="1:50" hidden="1"/>
    <row r="59" spans="1:50" hidden="1">
      <c r="B59" s="110" t="s">
        <v>322</v>
      </c>
      <c r="C59" s="110" t="s">
        <v>323</v>
      </c>
      <c r="D59" s="110" t="s">
        <v>324</v>
      </c>
      <c r="E59" s="110" t="s">
        <v>291</v>
      </c>
      <c r="F59" s="110" t="s">
        <v>291</v>
      </c>
      <c r="G59" s="110" t="s">
        <v>325</v>
      </c>
      <c r="H59" s="110" t="s">
        <v>326</v>
      </c>
      <c r="I59" s="110" t="s">
        <v>327</v>
      </c>
      <c r="J59" s="110" t="s">
        <v>328</v>
      </c>
      <c r="K59" s="110" t="s">
        <v>329</v>
      </c>
      <c r="L59" s="110" t="s">
        <v>330</v>
      </c>
      <c r="M59" s="110" t="s">
        <v>331</v>
      </c>
      <c r="N59" s="110" t="s">
        <v>291</v>
      </c>
      <c r="O59" s="110" t="s">
        <v>332</v>
      </c>
      <c r="P59" s="110" t="s">
        <v>333</v>
      </c>
      <c r="Q59" s="110" t="s">
        <v>334</v>
      </c>
      <c r="R59" s="110" t="s">
        <v>335</v>
      </c>
      <c r="S59" s="110" t="s">
        <v>336</v>
      </c>
      <c r="T59" s="110" t="s">
        <v>337</v>
      </c>
      <c r="U59" s="110" t="s">
        <v>291</v>
      </c>
      <c r="V59" s="110" t="s">
        <v>338</v>
      </c>
      <c r="W59" s="110" t="s">
        <v>339</v>
      </c>
      <c r="X59" s="110" t="s">
        <v>340</v>
      </c>
      <c r="Y59" s="110" t="s">
        <v>341</v>
      </c>
      <c r="Z59" s="110" t="s">
        <v>342</v>
      </c>
      <c r="AA59" s="110" t="s">
        <v>343</v>
      </c>
      <c r="AB59" s="110" t="s">
        <v>291</v>
      </c>
      <c r="AC59" s="110" t="s">
        <v>291</v>
      </c>
      <c r="AD59" s="110" t="s">
        <v>344</v>
      </c>
      <c r="AE59" s="110" t="s">
        <v>345</v>
      </c>
      <c r="AF59" s="110" t="s">
        <v>346</v>
      </c>
      <c r="AG59" s="110" t="s">
        <v>291</v>
      </c>
      <c r="AH59" s="110" t="s">
        <v>291</v>
      </c>
      <c r="AI59" s="110" t="s">
        <v>347</v>
      </c>
      <c r="AJ59" s="123" t="s">
        <v>348</v>
      </c>
      <c r="AK59" s="110" t="s">
        <v>349</v>
      </c>
      <c r="AL59" s="110" t="s">
        <v>350</v>
      </c>
      <c r="AM59" s="110" t="s">
        <v>351</v>
      </c>
      <c r="AN59" s="110" t="s">
        <v>352</v>
      </c>
      <c r="AO59" s="110" t="s">
        <v>353</v>
      </c>
      <c r="AP59" s="110" t="s">
        <v>291</v>
      </c>
      <c r="AQ59" s="110" t="s">
        <v>354</v>
      </c>
      <c r="AR59" s="110" t="s">
        <v>355</v>
      </c>
      <c r="AS59" s="110" t="s">
        <v>356</v>
      </c>
      <c r="AT59" s="110" t="s">
        <v>357</v>
      </c>
      <c r="AU59" s="110" t="s">
        <v>358</v>
      </c>
      <c r="AV59" s="110" t="s">
        <v>291</v>
      </c>
      <c r="AW59" s="110" t="s">
        <v>291</v>
      </c>
      <c r="AX59" s="110" t="s">
        <v>291</v>
      </c>
    </row>
    <row r="60" spans="1:50" hidden="1"/>
    <row r="61" spans="1:50" hidden="1">
      <c r="AM61" s="110" t="s">
        <v>359</v>
      </c>
    </row>
  </sheetData>
  <pageMargins left="0.51181102362204722" right="0.51181102362204722" top="0.78740157480314965" bottom="0.78740157480314965" header="0.31496062992125984" footer="0.31496062992125984"/>
  <pageSetup paperSize="9" scale="2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12"/>
  <sheetViews>
    <sheetView tabSelected="1" zoomScale="85" zoomScaleNormal="85" workbookViewId="0">
      <pane ySplit="4" topLeftCell="A5" activePane="bottomLeft" state="frozenSplit"/>
      <selection pane="bottomLeft" activeCell="F16" sqref="F16"/>
    </sheetView>
  </sheetViews>
  <sheetFormatPr defaultRowHeight="15"/>
  <cols>
    <col min="1" max="1" width="20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45" t="s">
        <v>382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</row>
    <row r="2" spans="1:38" s="3" customFormat="1">
      <c r="A2" s="12" t="s">
        <v>19</v>
      </c>
      <c r="D2" s="145" t="s">
        <v>4</v>
      </c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</row>
    <row r="3" spans="1:38" s="3" customFormat="1">
      <c r="A3" s="47">
        <v>3.75</v>
      </c>
      <c r="D3" s="146" t="s">
        <v>7</v>
      </c>
      <c r="E3" s="147"/>
      <c r="F3" s="146" t="s">
        <v>10</v>
      </c>
      <c r="G3" s="147"/>
      <c r="H3" s="146" t="s">
        <v>11</v>
      </c>
      <c r="I3" s="147"/>
      <c r="J3" s="146" t="s">
        <v>12</v>
      </c>
      <c r="K3" s="147"/>
      <c r="L3" s="146" t="s">
        <v>13</v>
      </c>
      <c r="M3" s="147"/>
      <c r="N3" s="146" t="s">
        <v>14</v>
      </c>
      <c r="O3" s="147"/>
      <c r="P3" s="146" t="s">
        <v>15</v>
      </c>
      <c r="Q3" s="147"/>
      <c r="R3" s="145" t="s">
        <v>16</v>
      </c>
      <c r="S3" s="145"/>
      <c r="T3" s="145" t="s">
        <v>17</v>
      </c>
      <c r="U3" s="145"/>
      <c r="V3" s="145" t="s">
        <v>18</v>
      </c>
      <c r="W3" s="145"/>
      <c r="X3" s="145" t="s">
        <v>20</v>
      </c>
      <c r="Y3" s="145"/>
      <c r="Z3" s="145" t="s">
        <v>21</v>
      </c>
      <c r="AA3" s="145"/>
    </row>
    <row r="4" spans="1:38" ht="30" customHeight="1">
      <c r="A4" s="1"/>
      <c r="B4" s="11" t="s">
        <v>387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>
      <c r="A5" s="137" t="s">
        <v>383</v>
      </c>
      <c r="B5" s="7">
        <f>0.2+0.2+1.95+0.2+0.2+1.45</f>
        <v>4.2</v>
      </c>
      <c r="C5" s="4">
        <f>(B5*$A$3)-((D5*E5)+(F5*G5)+(H5*I5)+(J5*K5)+(L5*M5)+(N5*O5)+(P5*Q5)+(R5*S5)+(T5*U5)+(V5*W5)+(X5*Y5)+(Z5*AA5))</f>
        <v>15.75</v>
      </c>
      <c r="D5" s="17"/>
      <c r="E5" s="18"/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E5" s="1"/>
      <c r="AF5" s="1"/>
      <c r="AG5" s="1"/>
      <c r="AH5" s="1"/>
      <c r="AI5" s="1"/>
      <c r="AJ5" s="1"/>
      <c r="AK5" s="1"/>
      <c r="AL5" s="1"/>
    </row>
    <row r="6" spans="1:38">
      <c r="A6" s="137" t="s">
        <v>384</v>
      </c>
      <c r="B6" s="7">
        <f>0.4+0.4+3.35+0.4+1.55+0.4+0.4+15</f>
        <v>21.900000000000002</v>
      </c>
      <c r="C6" s="4">
        <f>(B6*$A$3)-((D6*E6)+(F6*G6)+(H6*I6)+(J6*K6)+(L6*M6)+(N6*O6)+(P6*Q6)+(R6*S6)+(T6*U6)+(V6*W6)+(X6*Y6)+(Z6*AA6))</f>
        <v>82.125000000000014</v>
      </c>
      <c r="D6" s="17"/>
      <c r="E6" s="18"/>
      <c r="F6" s="17"/>
      <c r="G6" s="18"/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E6" s="1"/>
      <c r="AF6" s="1"/>
      <c r="AG6" s="1"/>
      <c r="AH6" s="1"/>
      <c r="AI6" s="1"/>
      <c r="AJ6" s="1"/>
      <c r="AK6" s="1"/>
      <c r="AL6" s="1"/>
    </row>
    <row r="7" spans="1:38">
      <c r="A7" s="137" t="s">
        <v>385</v>
      </c>
      <c r="B7" s="138"/>
      <c r="C7" s="4">
        <f t="shared" ref="C7:C8" si="0">(B7*$A$3)-((D7*E7)+(F7*G7)+(H7*I7)+(J7*K7)+(L7*M7)+(N7*O7)+(P7*Q7)+(R7*S7)+(T7*U7)+(V7*W7)+(X7*Y7)+(Z7*AA7))</f>
        <v>0</v>
      </c>
      <c r="D7" s="17"/>
      <c r="E7" s="18"/>
      <c r="F7" s="17"/>
      <c r="G7" s="18"/>
      <c r="H7" s="17"/>
      <c r="I7" s="18"/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E7" s="1"/>
      <c r="AF7" s="1"/>
      <c r="AG7" s="1"/>
      <c r="AH7" s="1"/>
      <c r="AI7" s="1"/>
      <c r="AJ7" s="1"/>
      <c r="AK7" s="1"/>
      <c r="AL7" s="1"/>
    </row>
    <row r="8" spans="1:38">
      <c r="A8" s="137" t="s">
        <v>386</v>
      </c>
      <c r="B8" s="138"/>
      <c r="C8" s="4">
        <f t="shared" si="0"/>
        <v>0</v>
      </c>
      <c r="D8" s="17"/>
      <c r="E8" s="18"/>
      <c r="F8" s="17"/>
      <c r="G8" s="18"/>
      <c r="H8" s="17"/>
      <c r="I8" s="18"/>
      <c r="J8" s="17"/>
      <c r="K8" s="18"/>
      <c r="L8" s="17"/>
      <c r="M8" s="18"/>
      <c r="N8" s="17"/>
      <c r="O8" s="18"/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E8" s="1"/>
      <c r="AF8" s="1"/>
      <c r="AG8" s="1"/>
      <c r="AH8" s="1"/>
      <c r="AI8" s="1"/>
      <c r="AJ8" s="1"/>
      <c r="AK8" s="1"/>
      <c r="AL8" s="1"/>
    </row>
    <row r="11" spans="1:38">
      <c r="A11" s="137" t="s">
        <v>63</v>
      </c>
      <c r="B11" s="148">
        <f>SUM(C5:C8)</f>
        <v>97.875000000000014</v>
      </c>
      <c r="C11" s="149"/>
    </row>
    <row r="12" spans="1:38">
      <c r="J12" s="45"/>
    </row>
  </sheetData>
  <mergeCells count="15">
    <mergeCell ref="B11:C11"/>
    <mergeCell ref="A1:AA1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104"/>
  <sheetViews>
    <sheetView zoomScale="85" zoomScaleNormal="85" zoomScaleSheetLayoutView="85" workbookViewId="0">
      <selection activeCell="A104" sqref="A104:XFD104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0" t="s">
        <v>253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2"/>
    </row>
    <row r="2" spans="1:38" s="3" customFormat="1">
      <c r="A2" s="12" t="s">
        <v>19</v>
      </c>
      <c r="D2" s="145" t="s">
        <v>4</v>
      </c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</row>
    <row r="3" spans="1:38" s="3" customFormat="1">
      <c r="A3" s="47">
        <f>Memória!A2</f>
        <v>3.4</v>
      </c>
      <c r="D3" s="146" t="s">
        <v>7</v>
      </c>
      <c r="E3" s="147"/>
      <c r="F3" s="146" t="s">
        <v>10</v>
      </c>
      <c r="G3" s="147"/>
      <c r="H3" s="146" t="s">
        <v>11</v>
      </c>
      <c r="I3" s="147"/>
      <c r="J3" s="146" t="s">
        <v>12</v>
      </c>
      <c r="K3" s="147"/>
      <c r="L3" s="146" t="s">
        <v>13</v>
      </c>
      <c r="M3" s="147"/>
      <c r="N3" s="146" t="s">
        <v>14</v>
      </c>
      <c r="O3" s="147"/>
      <c r="P3" s="146" t="s">
        <v>15</v>
      </c>
      <c r="Q3" s="147"/>
      <c r="R3" s="145" t="s">
        <v>16</v>
      </c>
      <c r="S3" s="145"/>
      <c r="T3" s="145" t="s">
        <v>17</v>
      </c>
      <c r="U3" s="145"/>
      <c r="V3" s="145" t="s">
        <v>18</v>
      </c>
      <c r="W3" s="145"/>
      <c r="X3" s="145" t="s">
        <v>20</v>
      </c>
      <c r="Y3" s="145"/>
      <c r="Z3" s="145" t="s">
        <v>21</v>
      </c>
      <c r="AA3" s="145"/>
    </row>
    <row r="4" spans="1:38" ht="30" customHeight="1">
      <c r="A4" s="1"/>
      <c r="B4" s="19" t="s">
        <v>24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 s="82" customFormat="1">
      <c r="A5" s="57" t="s">
        <v>25</v>
      </c>
      <c r="B5" s="7">
        <v>55.35</v>
      </c>
      <c r="C5" s="79">
        <f>(B5*$A$3)-((D5*E5)+(F5*G5)+(H5*I5)+(J5*K5)+(L5*M5)+(N5*O5)+(P5*Q5)+(R5*S5)+(T5*U5)+(V5*W5)+(X5*Y5)+(Z5*AA5))</f>
        <v>166.04</v>
      </c>
      <c r="D5" s="80">
        <v>2</v>
      </c>
      <c r="E5" s="81">
        <v>1</v>
      </c>
      <c r="F5" s="80">
        <v>2</v>
      </c>
      <c r="G5" s="81">
        <v>1</v>
      </c>
      <c r="H5" s="80">
        <v>2</v>
      </c>
      <c r="I5" s="81">
        <v>1</v>
      </c>
      <c r="J5" s="80">
        <v>2</v>
      </c>
      <c r="K5" s="81">
        <v>1</v>
      </c>
      <c r="L5" s="80">
        <v>1</v>
      </c>
      <c r="M5" s="81">
        <v>0.8</v>
      </c>
      <c r="N5" s="80">
        <v>2.75</v>
      </c>
      <c r="O5" s="81">
        <v>1</v>
      </c>
      <c r="P5" s="80">
        <v>1</v>
      </c>
      <c r="Q5" s="81">
        <v>0.8</v>
      </c>
      <c r="R5" s="80">
        <v>3</v>
      </c>
      <c r="S5" s="81">
        <v>1</v>
      </c>
      <c r="T5" s="80">
        <v>1</v>
      </c>
      <c r="U5" s="81">
        <v>0.8</v>
      </c>
      <c r="V5" s="80">
        <v>3</v>
      </c>
      <c r="W5" s="81">
        <v>1</v>
      </c>
      <c r="X5" s="80">
        <v>3</v>
      </c>
      <c r="Y5" s="81">
        <v>1</v>
      </c>
      <c r="Z5" s="63"/>
      <c r="AA5" s="64"/>
    </row>
    <row r="6" spans="1:38" s="82" customFormat="1">
      <c r="A6" s="57" t="s">
        <v>26</v>
      </c>
      <c r="B6" s="7">
        <v>8.83</v>
      </c>
      <c r="C6" s="79">
        <f>(B6*$A$3)-((D6*E6)+(F6*G6)+(H6*I6)+(J6*K6)+(L6*M6)+(N6*O6)+(P6*Q6)+(R6*S6)+(T6*U6)+(V6*W6)+(X6*Y6)+(Z6*AA6))</f>
        <v>30.021999999999998</v>
      </c>
      <c r="D6" s="63"/>
      <c r="E6" s="64"/>
      <c r="F6" s="63"/>
      <c r="G6" s="64"/>
      <c r="H6" s="63"/>
      <c r="I6" s="64"/>
      <c r="J6" s="63"/>
      <c r="K6" s="64"/>
      <c r="L6" s="63"/>
      <c r="M6" s="64"/>
      <c r="N6" s="63"/>
      <c r="O6" s="64"/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</row>
    <row r="7" spans="1:38" s="82" customFormat="1">
      <c r="A7" s="57" t="s">
        <v>27</v>
      </c>
      <c r="B7" s="7">
        <v>8.68</v>
      </c>
      <c r="C7" s="79">
        <f>(B7*$A$3)-((D7*E7)+(F7*G7)+(H7*I7)+(J7*K7)+(L7*M7)+(N7*O7)+(P7*Q7)+(R7*S7)+(T7*U7)+(V7*W7)+(X7*Y7)+(Z7*AA7))</f>
        <v>29.511999999999997</v>
      </c>
      <c r="D7" s="63"/>
      <c r="E7" s="64"/>
      <c r="F7" s="63"/>
      <c r="G7" s="64"/>
      <c r="H7" s="63"/>
      <c r="I7" s="64"/>
      <c r="J7" s="6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</row>
    <row r="8" spans="1:38" s="82" customFormat="1">
      <c r="A8" s="57" t="s">
        <v>28</v>
      </c>
      <c r="B8" s="7">
        <v>4.8499999999999996</v>
      </c>
      <c r="C8" s="79">
        <f t="shared" ref="C8:C43" si="0">(B8*$A$3)-((D8*E8)+(F8*G8)+(H8*I8)+(J8*K8)+(L8*M8)+(N8*O8)+(P8*Q8)+(R8*S8)+(T8*U8)+(V8*W8)+(X8*Y8)+(Z8*AA8))</f>
        <v>16.489999999999998</v>
      </c>
      <c r="D8" s="63"/>
      <c r="E8" s="64"/>
      <c r="F8" s="63"/>
      <c r="G8" s="64"/>
      <c r="H8" s="63"/>
      <c r="I8" s="64"/>
      <c r="J8" s="63"/>
      <c r="K8" s="64"/>
      <c r="L8" s="63"/>
      <c r="M8" s="64"/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E8" s="83"/>
      <c r="AF8" s="83"/>
      <c r="AG8" s="83"/>
      <c r="AH8" s="83"/>
      <c r="AI8" s="83"/>
      <c r="AJ8" s="83"/>
      <c r="AK8" s="83"/>
      <c r="AL8" s="83"/>
    </row>
    <row r="9" spans="1:38" s="82" customFormat="1">
      <c r="A9" s="57" t="s">
        <v>29</v>
      </c>
      <c r="B9" s="7">
        <v>2.2000000000000002</v>
      </c>
      <c r="C9" s="79">
        <f t="shared" si="0"/>
        <v>7.48</v>
      </c>
      <c r="D9" s="63"/>
      <c r="E9" s="64"/>
      <c r="F9" s="63"/>
      <c r="G9" s="64"/>
      <c r="H9" s="63"/>
      <c r="I9" s="64"/>
      <c r="J9" s="63"/>
      <c r="K9" s="64"/>
      <c r="L9" s="63"/>
      <c r="M9" s="64"/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E9" s="83"/>
      <c r="AF9" s="83"/>
      <c r="AG9" s="83"/>
      <c r="AH9" s="83"/>
      <c r="AI9" s="83"/>
      <c r="AJ9" s="83"/>
      <c r="AK9" s="83"/>
      <c r="AL9" s="83"/>
    </row>
    <row r="10" spans="1:38" s="82" customFormat="1">
      <c r="A10" s="57" t="s">
        <v>30</v>
      </c>
      <c r="B10" s="7">
        <v>4.8</v>
      </c>
      <c r="C10" s="79">
        <f>(B10*$A$3)-((D10*E10)+(F10*G10)+(H10*I10)+(J10*K10)+(L10*M10)+(N10*O10)+(P10*Q10)+(R10*S10)+(T10*U10)+(V10*W10)+(X10*Y10)+(Z10*AA10))</f>
        <v>11.91</v>
      </c>
      <c r="D10" s="63"/>
      <c r="E10" s="64"/>
      <c r="F10" s="63"/>
      <c r="G10" s="64"/>
      <c r="H10" s="63"/>
      <c r="I10" s="64"/>
      <c r="J10" s="63"/>
      <c r="K10" s="64"/>
      <c r="L10" s="80">
        <v>2.1</v>
      </c>
      <c r="M10" s="81">
        <v>2.1</v>
      </c>
      <c r="N10" s="63"/>
      <c r="O10" s="64"/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</row>
    <row r="11" spans="1:38" s="82" customFormat="1">
      <c r="A11" s="57" t="s">
        <v>31</v>
      </c>
      <c r="B11" s="7">
        <v>8.8000000000000007</v>
      </c>
      <c r="C11" s="79">
        <f t="shared" si="0"/>
        <v>25.3</v>
      </c>
      <c r="D11" s="63"/>
      <c r="E11" s="64"/>
      <c r="F11" s="63"/>
      <c r="G11" s="64"/>
      <c r="H11" s="63"/>
      <c r="I11" s="64"/>
      <c r="J11" s="63"/>
      <c r="K11" s="64"/>
      <c r="L11" s="63"/>
      <c r="M11" s="64"/>
      <c r="N11" s="63"/>
      <c r="O11" s="64"/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80">
        <v>2.2000000000000002</v>
      </c>
      <c r="AA11" s="81">
        <v>2.1</v>
      </c>
      <c r="AE11" s="83"/>
      <c r="AF11" s="83"/>
      <c r="AG11" s="83"/>
      <c r="AH11" s="83"/>
      <c r="AI11" s="83"/>
      <c r="AJ11" s="83"/>
      <c r="AK11" s="83"/>
      <c r="AL11" s="83"/>
    </row>
    <row r="12" spans="1:38" s="82" customFormat="1">
      <c r="A12" s="57" t="s">
        <v>32</v>
      </c>
      <c r="B12" s="7">
        <v>6.35</v>
      </c>
      <c r="C12" s="79">
        <f t="shared" si="0"/>
        <v>17.809999999999999</v>
      </c>
      <c r="D12" s="63"/>
      <c r="E12" s="64"/>
      <c r="F12" s="63"/>
      <c r="G12" s="64"/>
      <c r="H12" s="63"/>
      <c r="I12" s="64"/>
      <c r="J12" s="63"/>
      <c r="K12" s="64"/>
      <c r="L12" s="80">
        <v>0.9</v>
      </c>
      <c r="M12" s="81">
        <v>2.1</v>
      </c>
      <c r="N12" s="80">
        <v>0.9</v>
      </c>
      <c r="O12" s="81">
        <v>2.1</v>
      </c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E12" s="83"/>
      <c r="AF12" s="83"/>
      <c r="AG12" s="83"/>
      <c r="AH12" s="83"/>
      <c r="AI12" s="83"/>
      <c r="AJ12" s="83"/>
      <c r="AK12" s="83"/>
      <c r="AL12" s="83"/>
    </row>
    <row r="13" spans="1:38" s="82" customFormat="1">
      <c r="A13" s="57" t="s">
        <v>32</v>
      </c>
      <c r="B13" s="7">
        <f>20.85-6.35</f>
        <v>14.500000000000002</v>
      </c>
      <c r="C13" s="79">
        <f>(B13*$A$3)-((D13*E13)+(F13*G13)+(H13*I13)+(J13*K13)+(L13*M13)+(N13*O13)+(P13*Q13)+(R13*S13)+(T13*U13)+(V13*W13)+(X13*Y13)+(Z13*AA13))</f>
        <v>35.400000000000006</v>
      </c>
      <c r="D13" s="80">
        <v>13.9</v>
      </c>
      <c r="E13" s="81">
        <v>1</v>
      </c>
      <c r="F13" s="63"/>
      <c r="G13" s="64"/>
      <c r="H13" s="63"/>
      <c r="I13" s="64"/>
      <c r="J13" s="63"/>
      <c r="K13" s="64"/>
      <c r="L13" s="63"/>
      <c r="M13" s="64"/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</row>
    <row r="14" spans="1:38" s="82" customFormat="1">
      <c r="A14" s="57" t="s">
        <v>33</v>
      </c>
      <c r="B14" s="7">
        <v>7.2</v>
      </c>
      <c r="C14" s="79">
        <f t="shared" si="0"/>
        <v>20.07</v>
      </c>
      <c r="D14" s="63"/>
      <c r="E14" s="64"/>
      <c r="F14" s="63"/>
      <c r="G14" s="64"/>
      <c r="H14" s="63"/>
      <c r="I14" s="64"/>
      <c r="J14" s="63"/>
      <c r="K14" s="64"/>
      <c r="L14" s="80">
        <v>2.1</v>
      </c>
      <c r="M14" s="81">
        <v>2.1</v>
      </c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E14" s="83"/>
      <c r="AF14" s="83"/>
      <c r="AG14" s="83"/>
      <c r="AH14" s="83"/>
      <c r="AI14" s="83"/>
      <c r="AJ14" s="83"/>
      <c r="AK14" s="83"/>
      <c r="AL14" s="83"/>
    </row>
    <row r="15" spans="1:38" s="82" customFormat="1">
      <c r="A15" s="57" t="s">
        <v>34</v>
      </c>
      <c r="B15" s="7">
        <v>1.65</v>
      </c>
      <c r="C15" s="79">
        <f>(B15*$A$3)-((D15*E15)+(F15*G15)+(H15*I15)+(J15*K15)+(L15*M15)+(N15*O15)+(P15*Q15)+(R15*S15)+(T15*U15)+(V15*W15)+(X15*Y15)+(Z15*AA15))</f>
        <v>5.6099999999999994</v>
      </c>
      <c r="D15" s="63"/>
      <c r="E15" s="64"/>
      <c r="F15" s="63"/>
      <c r="G15" s="64"/>
      <c r="H15" s="63"/>
      <c r="I15" s="64"/>
      <c r="J15" s="63"/>
      <c r="K15" s="64"/>
      <c r="L15" s="63"/>
      <c r="M15" s="64"/>
      <c r="N15" s="63"/>
      <c r="O15" s="64"/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</row>
    <row r="16" spans="1:38" s="82" customFormat="1">
      <c r="A16" s="57" t="s">
        <v>35</v>
      </c>
      <c r="B16" s="7">
        <v>4.3499999999999996</v>
      </c>
      <c r="C16" s="79">
        <f>(B16*$A$3)-((D16*E16)+(F16*G16)+(H16*I16)+(J16*K16)+(L16*M16)+(N16*O16)+(P16*Q16)+(R16*S16)+(T16*U16)+(V16*W16)+(X16*Y16)+(Z16*AA16))</f>
        <v>10.639999999999999</v>
      </c>
      <c r="D16" s="80">
        <v>4.1500000000000004</v>
      </c>
      <c r="E16" s="81">
        <v>1</v>
      </c>
      <c r="F16" s="63"/>
      <c r="G16" s="64"/>
      <c r="H16" s="63"/>
      <c r="I16" s="64"/>
      <c r="J16" s="63"/>
      <c r="K16" s="64"/>
      <c r="L16" s="63"/>
      <c r="M16" s="64"/>
      <c r="N16" s="63"/>
      <c r="O16" s="64"/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</row>
    <row r="17" spans="1:38" s="82" customFormat="1">
      <c r="A17" s="57" t="s">
        <v>36</v>
      </c>
      <c r="B17" s="7">
        <v>12.4</v>
      </c>
      <c r="C17" s="79">
        <f>(B17*$A$3)-((D17*E17)+(F17*G17)+(H17*I17)+(J17*K17)+(L17*M17)+(N17*O17)+(P17*Q17)+(R17*S17)+(T17*U17)+(V17*W17)+(X17*Y17)+(Z17*AA17))</f>
        <v>31.709999999999997</v>
      </c>
      <c r="D17" s="80">
        <v>7.1</v>
      </c>
      <c r="E17" s="81">
        <v>1</v>
      </c>
      <c r="F17" s="80">
        <v>3.35</v>
      </c>
      <c r="G17" s="81">
        <v>1</v>
      </c>
      <c r="H17" s="63"/>
      <c r="I17" s="64"/>
      <c r="J17" s="63"/>
      <c r="K17" s="64"/>
      <c r="L17" s="63"/>
      <c r="M17" s="64"/>
      <c r="N17" s="63"/>
      <c r="O17" s="64"/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</row>
    <row r="18" spans="1:38" s="82" customFormat="1">
      <c r="A18" s="57" t="s">
        <v>37</v>
      </c>
      <c r="B18" s="7">
        <v>11.55</v>
      </c>
      <c r="C18" s="79">
        <f>(B18*$A$3)-((D18*E18)+(F18*G18)+(H18*I18)+(J18*K18)+(L18*M18)+(N18*O18)+(P18*Q18)+(R18*S18)+(T18*U18)+(V18*W18)+(X18*Y18)+(Z18*AA18))</f>
        <v>27.720000000000002</v>
      </c>
      <c r="D18" s="80">
        <v>11.55</v>
      </c>
      <c r="E18" s="81">
        <v>1</v>
      </c>
      <c r="F18" s="63"/>
      <c r="G18" s="64"/>
      <c r="H18" s="63"/>
      <c r="I18" s="64"/>
      <c r="J18" s="63"/>
      <c r="K18" s="64"/>
      <c r="L18" s="63"/>
      <c r="M18" s="64"/>
      <c r="N18" s="63"/>
      <c r="O18" s="64"/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</row>
    <row r="19" spans="1:38" s="82" customFormat="1">
      <c r="A19" s="57" t="s">
        <v>38</v>
      </c>
      <c r="B19" s="7">
        <v>3.3</v>
      </c>
      <c r="C19" s="79">
        <f t="shared" si="0"/>
        <v>8.9099999999999984</v>
      </c>
      <c r="D19" s="63"/>
      <c r="E19" s="64"/>
      <c r="F19" s="63"/>
      <c r="G19" s="64"/>
      <c r="H19" s="63"/>
      <c r="I19" s="64"/>
      <c r="J19" s="63"/>
      <c r="K19" s="64"/>
      <c r="L19" s="80">
        <v>1.1000000000000001</v>
      </c>
      <c r="M19" s="81">
        <v>2.1</v>
      </c>
      <c r="N19" s="63"/>
      <c r="O19" s="64"/>
      <c r="P19" s="63"/>
      <c r="Q19" s="64"/>
      <c r="R19" s="63"/>
      <c r="S19" s="64"/>
      <c r="T19" s="63"/>
      <c r="U19" s="64"/>
      <c r="V19" s="63"/>
      <c r="W19" s="64"/>
      <c r="X19" s="63"/>
      <c r="Y19" s="64"/>
      <c r="Z19" s="63"/>
      <c r="AA19" s="64"/>
      <c r="AE19" s="83"/>
      <c r="AF19" s="83"/>
      <c r="AG19" s="83"/>
      <c r="AH19" s="83"/>
      <c r="AI19" s="83"/>
      <c r="AJ19" s="83"/>
      <c r="AK19" s="83"/>
      <c r="AL19" s="83"/>
    </row>
    <row r="20" spans="1:38" s="82" customFormat="1">
      <c r="A20" s="57" t="s">
        <v>39</v>
      </c>
      <c r="B20" s="7">
        <v>1.9</v>
      </c>
      <c r="C20" s="79">
        <f>(B20*$A$3)-((D20*E20)+(F20*G20)+(H20*I20)+(J20*K20)+(L20*M20)+(N20*O20)+(P20*Q20)+(R20*S20)+(T20*U20)+(V20*W20)+(X20*Y20)+(Z20*AA20))</f>
        <v>3.6669999999999998</v>
      </c>
      <c r="D20" s="63"/>
      <c r="E20" s="64"/>
      <c r="F20" s="63"/>
      <c r="G20" s="64"/>
      <c r="H20" s="63"/>
      <c r="I20" s="64"/>
      <c r="J20" s="63"/>
      <c r="K20" s="64"/>
      <c r="L20" s="80">
        <v>1.33</v>
      </c>
      <c r="M20" s="81">
        <v>2.1</v>
      </c>
      <c r="N20" s="63"/>
      <c r="O20" s="64"/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</row>
    <row r="21" spans="1:38" s="82" customFormat="1" ht="15.75" thickBot="1">
      <c r="A21" s="96" t="s">
        <v>40</v>
      </c>
      <c r="B21" s="59">
        <v>0.85</v>
      </c>
      <c r="C21" s="97">
        <f t="shared" si="0"/>
        <v>2.8899999999999997</v>
      </c>
      <c r="D21" s="92"/>
      <c r="E21" s="93"/>
      <c r="F21" s="92"/>
      <c r="G21" s="93"/>
      <c r="H21" s="92"/>
      <c r="I21" s="93"/>
      <c r="J21" s="92"/>
      <c r="K21" s="93"/>
      <c r="L21" s="92"/>
      <c r="M21" s="93"/>
      <c r="N21" s="92"/>
      <c r="O21" s="93"/>
      <c r="P21" s="92"/>
      <c r="Q21" s="93"/>
      <c r="R21" s="92"/>
      <c r="S21" s="93"/>
      <c r="T21" s="92"/>
      <c r="U21" s="93"/>
      <c r="V21" s="92"/>
      <c r="W21" s="93"/>
      <c r="X21" s="92"/>
      <c r="Y21" s="93"/>
      <c r="Z21" s="92"/>
      <c r="AA21" s="93"/>
      <c r="AE21" s="83"/>
      <c r="AF21" s="83"/>
      <c r="AG21" s="83"/>
      <c r="AH21" s="83"/>
      <c r="AI21" s="83"/>
      <c r="AJ21" s="83"/>
      <c r="AK21" s="83"/>
      <c r="AL21" s="83"/>
    </row>
    <row r="22" spans="1:38" s="82" customFormat="1">
      <c r="A22" s="85" t="s">
        <v>41</v>
      </c>
      <c r="B22" s="86">
        <v>29.57</v>
      </c>
      <c r="C22" s="87">
        <f>(B22*$A$3)-((D22*E22)+(F22*G22)+(H22*I22)+(J22*K22)+(L22*M22)+(N22*O22)+(P22*Q22)+(R22*S22)+(T22*U22)+(V22*W22)+(X22*Y22)+(Z22*AA22))</f>
        <v>94.537999999999997</v>
      </c>
      <c r="D22" s="88">
        <v>2</v>
      </c>
      <c r="E22" s="89">
        <v>1</v>
      </c>
      <c r="F22" s="88">
        <v>2</v>
      </c>
      <c r="G22" s="89">
        <v>1</v>
      </c>
      <c r="H22" s="88">
        <v>2</v>
      </c>
      <c r="I22" s="89">
        <v>1</v>
      </c>
      <c r="J22" s="90"/>
      <c r="K22" s="91"/>
      <c r="L22" s="90"/>
      <c r="M22" s="91"/>
      <c r="N22" s="90"/>
      <c r="O22" s="91"/>
      <c r="P22" s="90"/>
      <c r="Q22" s="91"/>
      <c r="R22" s="90"/>
      <c r="S22" s="91"/>
      <c r="T22" s="90"/>
      <c r="U22" s="91"/>
      <c r="V22" s="90"/>
      <c r="W22" s="91"/>
      <c r="X22" s="90"/>
      <c r="Y22" s="91"/>
      <c r="Z22" s="90"/>
      <c r="AA22" s="91"/>
    </row>
    <row r="23" spans="1:38" s="82" customFormat="1">
      <c r="A23" s="98" t="s">
        <v>42</v>
      </c>
      <c r="B23" s="99">
        <v>12.85</v>
      </c>
      <c r="C23" s="100">
        <f t="shared" si="0"/>
        <v>43.69</v>
      </c>
      <c r="D23" s="94"/>
      <c r="E23" s="95"/>
      <c r="F23" s="94"/>
      <c r="G23" s="95"/>
      <c r="H23" s="94"/>
      <c r="I23" s="95"/>
      <c r="J23" s="94"/>
      <c r="K23" s="95"/>
      <c r="L23" s="94"/>
      <c r="M23" s="95"/>
      <c r="N23" s="94"/>
      <c r="O23" s="95"/>
      <c r="P23" s="94"/>
      <c r="Q23" s="95"/>
      <c r="R23" s="94"/>
      <c r="S23" s="95"/>
      <c r="T23" s="94"/>
      <c r="U23" s="95"/>
      <c r="V23" s="94"/>
      <c r="W23" s="95"/>
      <c r="X23" s="94"/>
      <c r="Y23" s="95"/>
      <c r="Z23" s="94"/>
      <c r="AA23" s="95"/>
      <c r="AE23" s="83"/>
      <c r="AF23" s="83"/>
      <c r="AG23" s="83"/>
      <c r="AH23" s="83"/>
      <c r="AI23" s="83"/>
      <c r="AJ23" s="83"/>
      <c r="AK23" s="83"/>
      <c r="AL23" s="83"/>
    </row>
    <row r="24" spans="1:38" s="82" customFormat="1">
      <c r="A24" s="57" t="s">
        <v>43</v>
      </c>
      <c r="B24" s="7">
        <v>4.4000000000000004</v>
      </c>
      <c r="C24" s="79">
        <f>(B24*$A$3)-((D24*E24)+(F24*G24)+(H24*I24)+(J24*K24)+(L24*M24)+(N24*O24)+(P24*Q24)+(R24*S24)+(T24*U24)+(V24*W24)+(X24*Y24)+(Z24*AA24))</f>
        <v>14.96</v>
      </c>
      <c r="D24" s="63"/>
      <c r="E24" s="64"/>
      <c r="F24" s="63"/>
      <c r="G24" s="64"/>
      <c r="H24" s="63"/>
      <c r="I24" s="64"/>
      <c r="J24" s="63"/>
      <c r="K24" s="64"/>
      <c r="L24" s="63"/>
      <c r="M24" s="64"/>
      <c r="N24" s="63"/>
      <c r="O24" s="64"/>
      <c r="P24" s="63"/>
      <c r="Q24" s="64"/>
      <c r="R24" s="63"/>
      <c r="S24" s="64"/>
      <c r="T24" s="63"/>
      <c r="U24" s="64"/>
      <c r="V24" s="63"/>
      <c r="W24" s="64"/>
      <c r="X24" s="63"/>
      <c r="Y24" s="64"/>
      <c r="Z24" s="63"/>
      <c r="AA24" s="64"/>
    </row>
    <row r="25" spans="1:38" s="82" customFormat="1">
      <c r="A25" s="57" t="s">
        <v>44</v>
      </c>
      <c r="B25" s="7">
        <v>3.55</v>
      </c>
      <c r="C25" s="79">
        <f>(B25*$A$3)-((D25*E25)+(F25*G25)+(H25*I25)+(J25*K25)+(L25*M25)+(N25*O25)+(P25*Q25)+(R25*S25)+(T25*U25)+(V25*W25)+(X25*Y25)+(Z25*AA25))</f>
        <v>12.069999999999999</v>
      </c>
      <c r="D25" s="63"/>
      <c r="E25" s="64"/>
      <c r="F25" s="63"/>
      <c r="G25" s="64"/>
      <c r="H25" s="63"/>
      <c r="I25" s="64"/>
      <c r="J25" s="63"/>
      <c r="K25" s="64"/>
      <c r="L25" s="63"/>
      <c r="M25" s="64"/>
      <c r="N25" s="63"/>
      <c r="O25" s="64"/>
      <c r="P25" s="63"/>
      <c r="Q25" s="64"/>
      <c r="R25" s="63"/>
      <c r="S25" s="64"/>
      <c r="T25" s="63"/>
      <c r="U25" s="64"/>
      <c r="V25" s="63"/>
      <c r="W25" s="64"/>
      <c r="X25" s="63"/>
      <c r="Y25" s="64"/>
      <c r="Z25" s="63"/>
      <c r="AA25" s="64"/>
    </row>
    <row r="26" spans="1:38" s="82" customFormat="1">
      <c r="A26" s="57" t="s">
        <v>45</v>
      </c>
      <c r="B26" s="7">
        <v>4.0199999999999996</v>
      </c>
      <c r="C26" s="79">
        <f t="shared" si="0"/>
        <v>13.667999999999997</v>
      </c>
      <c r="D26" s="63"/>
      <c r="E26" s="64"/>
      <c r="F26" s="63"/>
      <c r="G26" s="64"/>
      <c r="H26" s="63"/>
      <c r="I26" s="64"/>
      <c r="J26" s="63"/>
      <c r="K26" s="64"/>
      <c r="L26" s="63"/>
      <c r="M26" s="64"/>
      <c r="N26" s="63"/>
      <c r="O26" s="64"/>
      <c r="P26" s="63"/>
      <c r="Q26" s="64"/>
      <c r="R26" s="63"/>
      <c r="S26" s="64"/>
      <c r="T26" s="63"/>
      <c r="U26" s="64"/>
      <c r="V26" s="63"/>
      <c r="W26" s="64"/>
      <c r="X26" s="63"/>
      <c r="Y26" s="64"/>
      <c r="Z26" s="63"/>
      <c r="AA26" s="64"/>
    </row>
    <row r="27" spans="1:38" s="82" customFormat="1">
      <c r="A27" s="57" t="s">
        <v>46</v>
      </c>
      <c r="B27" s="7">
        <v>1.95</v>
      </c>
      <c r="C27" s="79">
        <f t="shared" si="0"/>
        <v>6.63</v>
      </c>
      <c r="D27" s="63"/>
      <c r="E27" s="64"/>
      <c r="F27" s="63"/>
      <c r="G27" s="64"/>
      <c r="H27" s="63"/>
      <c r="I27" s="64"/>
      <c r="J27" s="63"/>
      <c r="K27" s="64"/>
      <c r="L27" s="63"/>
      <c r="M27" s="64"/>
      <c r="N27" s="63"/>
      <c r="O27" s="64"/>
      <c r="P27" s="63"/>
      <c r="Q27" s="64"/>
      <c r="R27" s="63"/>
      <c r="S27" s="64"/>
      <c r="T27" s="63"/>
      <c r="U27" s="64"/>
      <c r="V27" s="63"/>
      <c r="W27" s="64"/>
      <c r="X27" s="63"/>
      <c r="Y27" s="64"/>
      <c r="Z27" s="63"/>
      <c r="AA27" s="64"/>
    </row>
    <row r="28" spans="1:38" s="82" customFormat="1">
      <c r="A28" s="57" t="s">
        <v>47</v>
      </c>
      <c r="B28" s="7">
        <v>1.95</v>
      </c>
      <c r="C28" s="79">
        <f t="shared" si="0"/>
        <v>6.63</v>
      </c>
      <c r="D28" s="63"/>
      <c r="E28" s="64"/>
      <c r="F28" s="63"/>
      <c r="G28" s="64"/>
      <c r="H28" s="63"/>
      <c r="I28" s="64"/>
      <c r="J28" s="63"/>
      <c r="K28" s="64"/>
      <c r="L28" s="63"/>
      <c r="M28" s="64"/>
      <c r="N28" s="63"/>
      <c r="O28" s="64"/>
      <c r="P28" s="63"/>
      <c r="Q28" s="64"/>
      <c r="R28" s="63"/>
      <c r="S28" s="64"/>
      <c r="T28" s="63"/>
      <c r="U28" s="64"/>
      <c r="V28" s="63"/>
      <c r="W28" s="64"/>
      <c r="X28" s="63"/>
      <c r="Y28" s="64"/>
      <c r="Z28" s="63"/>
      <c r="AA28" s="64"/>
    </row>
    <row r="29" spans="1:38" s="82" customFormat="1">
      <c r="A29" s="57" t="s">
        <v>48</v>
      </c>
      <c r="B29" s="7">
        <v>4.0199999999999996</v>
      </c>
      <c r="C29" s="79">
        <f t="shared" si="0"/>
        <v>7.4519999999999973</v>
      </c>
      <c r="D29" s="63"/>
      <c r="E29" s="64"/>
      <c r="F29" s="63"/>
      <c r="G29" s="64"/>
      <c r="H29" s="63"/>
      <c r="I29" s="64"/>
      <c r="J29" s="63"/>
      <c r="K29" s="64"/>
      <c r="L29" s="80">
        <v>1.48</v>
      </c>
      <c r="M29" s="81">
        <v>2.1</v>
      </c>
      <c r="N29" s="80">
        <v>1.48</v>
      </c>
      <c r="O29" s="81">
        <v>2.1</v>
      </c>
      <c r="P29" s="63"/>
      <c r="Q29" s="64"/>
      <c r="R29" s="63"/>
      <c r="S29" s="64"/>
      <c r="T29" s="63"/>
      <c r="U29" s="64"/>
      <c r="V29" s="63"/>
      <c r="W29" s="64"/>
      <c r="X29" s="63"/>
      <c r="Y29" s="64"/>
      <c r="Z29" s="63"/>
      <c r="AA29" s="64"/>
    </row>
    <row r="30" spans="1:38" s="82" customFormat="1">
      <c r="A30" s="57" t="s">
        <v>49</v>
      </c>
      <c r="B30" s="7">
        <v>2.2000000000000002</v>
      </c>
      <c r="C30" s="79">
        <f t="shared" si="0"/>
        <v>7.48</v>
      </c>
      <c r="D30" s="63"/>
      <c r="E30" s="64"/>
      <c r="F30" s="63"/>
      <c r="G30" s="64"/>
      <c r="H30" s="63"/>
      <c r="I30" s="64"/>
      <c r="J30" s="63"/>
      <c r="K30" s="64"/>
      <c r="L30" s="63"/>
      <c r="M30" s="64"/>
      <c r="N30" s="63"/>
      <c r="O30" s="64"/>
      <c r="P30" s="63"/>
      <c r="Q30" s="64"/>
      <c r="R30" s="63"/>
      <c r="S30" s="64"/>
      <c r="T30" s="63"/>
      <c r="U30" s="64"/>
      <c r="V30" s="63"/>
      <c r="W30" s="64"/>
      <c r="X30" s="63"/>
      <c r="Y30" s="64"/>
      <c r="Z30" s="63"/>
      <c r="AA30" s="64"/>
    </row>
    <row r="31" spans="1:38" s="82" customFormat="1">
      <c r="A31" s="57" t="s">
        <v>50</v>
      </c>
      <c r="B31" s="7">
        <v>6.55</v>
      </c>
      <c r="C31" s="79">
        <f t="shared" si="0"/>
        <v>15.549999999999999</v>
      </c>
      <c r="D31" s="63"/>
      <c r="E31" s="64"/>
      <c r="F31" s="63"/>
      <c r="G31" s="64"/>
      <c r="H31" s="63"/>
      <c r="I31" s="64"/>
      <c r="J31" s="63"/>
      <c r="K31" s="64"/>
      <c r="L31" s="80">
        <v>1.1000000000000001</v>
      </c>
      <c r="M31" s="81">
        <v>2.1</v>
      </c>
      <c r="N31" s="80">
        <v>2.1</v>
      </c>
      <c r="O31" s="81">
        <v>2.1</v>
      </c>
      <c r="P31" s="63"/>
      <c r="Q31" s="64"/>
      <c r="R31" s="63"/>
      <c r="S31" s="64"/>
      <c r="T31" s="63"/>
      <c r="U31" s="64"/>
      <c r="V31" s="63"/>
      <c r="W31" s="64"/>
      <c r="X31" s="63"/>
      <c r="Y31" s="64"/>
      <c r="Z31" s="63"/>
      <c r="AA31" s="64"/>
    </row>
    <row r="32" spans="1:38" s="82" customFormat="1">
      <c r="A32" s="57" t="s">
        <v>51</v>
      </c>
      <c r="B32" s="7">
        <v>3.25</v>
      </c>
      <c r="C32" s="79">
        <f t="shared" si="0"/>
        <v>11.049999999999999</v>
      </c>
      <c r="D32" s="63"/>
      <c r="E32" s="64"/>
      <c r="F32" s="63"/>
      <c r="G32" s="64"/>
      <c r="H32" s="63"/>
      <c r="I32" s="64"/>
      <c r="J32" s="63"/>
      <c r="K32" s="64"/>
      <c r="L32" s="63"/>
      <c r="M32" s="64"/>
      <c r="N32" s="63"/>
      <c r="O32" s="64"/>
      <c r="P32" s="63"/>
      <c r="Q32" s="64"/>
      <c r="R32" s="63"/>
      <c r="S32" s="64"/>
      <c r="T32" s="63"/>
      <c r="U32" s="64"/>
      <c r="V32" s="63"/>
      <c r="W32" s="64"/>
      <c r="X32" s="63"/>
      <c r="Y32" s="64"/>
      <c r="Z32" s="63"/>
      <c r="AA32" s="64"/>
    </row>
    <row r="33" spans="1:27" s="82" customFormat="1">
      <c r="A33" s="57" t="s">
        <v>52</v>
      </c>
      <c r="B33" s="7">
        <v>3.25</v>
      </c>
      <c r="C33" s="79">
        <f t="shared" si="0"/>
        <v>11.049999999999999</v>
      </c>
      <c r="D33" s="63"/>
      <c r="E33" s="64"/>
      <c r="F33" s="63"/>
      <c r="G33" s="64"/>
      <c r="H33" s="63"/>
      <c r="I33" s="64"/>
      <c r="J33" s="63"/>
      <c r="K33" s="64"/>
      <c r="L33" s="63"/>
      <c r="M33" s="64"/>
      <c r="N33" s="63"/>
      <c r="O33" s="64"/>
      <c r="P33" s="63"/>
      <c r="Q33" s="64"/>
      <c r="R33" s="63"/>
      <c r="S33" s="64"/>
      <c r="T33" s="63"/>
      <c r="U33" s="64"/>
      <c r="V33" s="63"/>
      <c r="W33" s="64"/>
      <c r="X33" s="63"/>
      <c r="Y33" s="64"/>
      <c r="Z33" s="63"/>
      <c r="AA33" s="64"/>
    </row>
    <row r="34" spans="1:27" s="82" customFormat="1">
      <c r="A34" s="57" t="s">
        <v>53</v>
      </c>
      <c r="B34" s="7">
        <v>5.0999999999999996</v>
      </c>
      <c r="C34" s="79">
        <f>(B34*$A$3)-((D34*E34)+(F34*G34)+(H34*I34)+(J34*K34)+(L34*M34)+(N34*O34)+(P34*Q34)+(R34*S34)+(T34*U34)+(V34*W34)+(X34*Y34)+(Z34*AA34))</f>
        <v>17.34</v>
      </c>
      <c r="D34" s="63"/>
      <c r="E34" s="64"/>
      <c r="F34" s="63"/>
      <c r="G34" s="64"/>
      <c r="H34" s="63"/>
      <c r="I34" s="64"/>
      <c r="J34" s="63"/>
      <c r="K34" s="64"/>
      <c r="L34" s="63"/>
      <c r="M34" s="64"/>
      <c r="N34" s="63"/>
      <c r="O34" s="64"/>
      <c r="P34" s="63"/>
      <c r="Q34" s="64"/>
      <c r="R34" s="63"/>
      <c r="S34" s="64"/>
      <c r="T34" s="63"/>
      <c r="U34" s="64"/>
      <c r="V34" s="63"/>
      <c r="W34" s="64"/>
      <c r="X34" s="63"/>
      <c r="Y34" s="64"/>
      <c r="Z34" s="63"/>
      <c r="AA34" s="64"/>
    </row>
    <row r="35" spans="1:27" s="82" customFormat="1">
      <c r="A35" s="57" t="s">
        <v>54</v>
      </c>
      <c r="B35" s="7">
        <v>3.35</v>
      </c>
      <c r="C35" s="79">
        <f t="shared" si="0"/>
        <v>11.39</v>
      </c>
      <c r="D35" s="63"/>
      <c r="E35" s="64"/>
      <c r="F35" s="63"/>
      <c r="G35" s="64"/>
      <c r="H35" s="63"/>
      <c r="I35" s="64"/>
      <c r="J35" s="63"/>
      <c r="K35" s="64"/>
      <c r="L35" s="63"/>
      <c r="M35" s="64"/>
      <c r="N35" s="63"/>
      <c r="O35" s="64"/>
      <c r="P35" s="63"/>
      <c r="Q35" s="64"/>
      <c r="R35" s="63"/>
      <c r="S35" s="64"/>
      <c r="T35" s="63"/>
      <c r="U35" s="64"/>
      <c r="V35" s="63"/>
      <c r="W35" s="64"/>
      <c r="X35" s="63"/>
      <c r="Y35" s="64"/>
      <c r="Z35" s="63"/>
      <c r="AA35" s="64"/>
    </row>
    <row r="36" spans="1:27" s="82" customFormat="1">
      <c r="A36" s="57" t="s">
        <v>55</v>
      </c>
      <c r="B36" s="7">
        <v>3.35</v>
      </c>
      <c r="C36" s="79">
        <f>(B36*$A$3)-((D36*E36)+(F36*G36)+(H36*I36)+(J36*K36)+(L36*M36)+(N36*O36)+(P36*Q36)+(R36*S36)+(T36*U36)+(V36*W36)+(X36*Y36)+(Z36*AA36))</f>
        <v>11.39</v>
      </c>
      <c r="D36" s="63"/>
      <c r="E36" s="64"/>
      <c r="F36" s="63"/>
      <c r="G36" s="64"/>
      <c r="H36" s="63"/>
      <c r="I36" s="64"/>
      <c r="J36" s="63"/>
      <c r="K36" s="64"/>
      <c r="L36" s="63"/>
      <c r="M36" s="64"/>
      <c r="N36" s="63"/>
      <c r="O36" s="64"/>
      <c r="P36" s="63"/>
      <c r="Q36" s="64"/>
      <c r="R36" s="63"/>
      <c r="S36" s="64"/>
      <c r="T36" s="63"/>
      <c r="U36" s="64"/>
      <c r="V36" s="63"/>
      <c r="W36" s="64"/>
      <c r="X36" s="63"/>
      <c r="Y36" s="64"/>
      <c r="Z36" s="63"/>
      <c r="AA36" s="64"/>
    </row>
    <row r="37" spans="1:27" s="82" customFormat="1">
      <c r="A37" s="57" t="s">
        <v>56</v>
      </c>
      <c r="B37" s="7">
        <v>9.1300000000000008</v>
      </c>
      <c r="C37" s="79">
        <f>(B37*$A$3)-((D37*E37)+(F37*G37)+(H37*I37)+(J37*K37)+(L37*M37)+(N37*O37)+(P37*Q37)+(R37*S37)+(T37*U37)+(V37*W37)+(X37*Y37)+(Z37*AA37))</f>
        <v>31.042000000000002</v>
      </c>
      <c r="D37" s="63"/>
      <c r="E37" s="64"/>
      <c r="F37" s="63"/>
      <c r="G37" s="64"/>
      <c r="H37" s="63"/>
      <c r="I37" s="64"/>
      <c r="J37" s="63"/>
      <c r="K37" s="64"/>
      <c r="L37" s="63"/>
      <c r="M37" s="64"/>
      <c r="N37" s="63"/>
      <c r="O37" s="64"/>
      <c r="P37" s="63"/>
      <c r="Q37" s="64"/>
      <c r="R37" s="63"/>
      <c r="S37" s="64"/>
      <c r="T37" s="63"/>
      <c r="U37" s="64"/>
      <c r="V37" s="63"/>
      <c r="W37" s="64"/>
      <c r="X37" s="63"/>
      <c r="Y37" s="64"/>
      <c r="Z37" s="63"/>
      <c r="AA37" s="64"/>
    </row>
    <row r="38" spans="1:27" s="82" customFormat="1">
      <c r="A38" s="57" t="s">
        <v>57</v>
      </c>
      <c r="B38" s="7">
        <v>1.45</v>
      </c>
      <c r="C38" s="79">
        <f t="shared" si="0"/>
        <v>4.93</v>
      </c>
      <c r="D38" s="63"/>
      <c r="E38" s="64"/>
      <c r="F38" s="63"/>
      <c r="G38" s="64"/>
      <c r="H38" s="63"/>
      <c r="I38" s="64"/>
      <c r="J38" s="63"/>
      <c r="K38" s="64"/>
      <c r="L38" s="63"/>
      <c r="M38" s="64"/>
      <c r="N38" s="63"/>
      <c r="O38" s="64"/>
      <c r="P38" s="63"/>
      <c r="Q38" s="64"/>
      <c r="R38" s="63"/>
      <c r="S38" s="64"/>
      <c r="T38" s="63"/>
      <c r="U38" s="64"/>
      <c r="V38" s="63"/>
      <c r="W38" s="64"/>
      <c r="X38" s="63"/>
      <c r="Y38" s="64"/>
      <c r="Z38" s="63"/>
      <c r="AA38" s="64"/>
    </row>
    <row r="39" spans="1:27" s="82" customFormat="1">
      <c r="A39" s="57" t="s">
        <v>58</v>
      </c>
      <c r="B39" s="7">
        <v>9.1300000000000008</v>
      </c>
      <c r="C39" s="79">
        <f t="shared" ref="C39:C41" si="1">(B39*$A$3)-((D39*E39)+(F39*G39)+(H39*I39)+(J39*K39)+(L39*M39)+(N39*O39)+(P39*Q39)+(R39*S39)+(T39*U39)+(V39*W39)+(X39*Y39)+(Z39*AA39))</f>
        <v>31.042000000000002</v>
      </c>
      <c r="D39" s="63"/>
      <c r="E39" s="64"/>
      <c r="F39" s="63"/>
      <c r="G39" s="64"/>
      <c r="H39" s="63"/>
      <c r="I39" s="64"/>
      <c r="J39" s="63"/>
      <c r="K39" s="64"/>
      <c r="L39" s="63"/>
      <c r="M39" s="64"/>
      <c r="N39" s="63"/>
      <c r="O39" s="64"/>
      <c r="P39" s="63"/>
      <c r="Q39" s="64"/>
      <c r="R39" s="63"/>
      <c r="S39" s="64"/>
      <c r="T39" s="63"/>
      <c r="U39" s="64"/>
      <c r="V39" s="63"/>
      <c r="W39" s="64"/>
      <c r="X39" s="63"/>
      <c r="Y39" s="64"/>
      <c r="Z39" s="63"/>
      <c r="AA39" s="64"/>
    </row>
    <row r="40" spans="1:27" s="82" customFormat="1">
      <c r="A40" s="57" t="s">
        <v>59</v>
      </c>
      <c r="B40" s="7">
        <v>14.8</v>
      </c>
      <c r="C40" s="79">
        <f t="shared" si="1"/>
        <v>50.32</v>
      </c>
      <c r="D40" s="63"/>
      <c r="E40" s="64"/>
      <c r="F40" s="63"/>
      <c r="G40" s="64"/>
      <c r="H40" s="63"/>
      <c r="I40" s="64"/>
      <c r="J40" s="63"/>
      <c r="K40" s="64"/>
      <c r="L40" s="63"/>
      <c r="M40" s="64"/>
      <c r="N40" s="63"/>
      <c r="O40" s="64"/>
      <c r="P40" s="63"/>
      <c r="Q40" s="64"/>
      <c r="R40" s="63"/>
      <c r="S40" s="64"/>
      <c r="T40" s="63"/>
      <c r="U40" s="64"/>
      <c r="V40" s="63"/>
      <c r="W40" s="64"/>
      <c r="X40" s="63"/>
      <c r="Y40" s="64"/>
      <c r="Z40" s="63"/>
      <c r="AA40" s="64"/>
    </row>
    <row r="41" spans="1:27">
      <c r="A41" s="58" t="s">
        <v>60</v>
      </c>
      <c r="B41" s="6">
        <f>6.69+7.58</f>
        <v>14.27</v>
      </c>
      <c r="C41" s="4">
        <f t="shared" si="1"/>
        <v>48.518000000000001</v>
      </c>
      <c r="D41" s="63"/>
      <c r="E41" s="64"/>
      <c r="F41" s="75"/>
      <c r="G41" s="76"/>
      <c r="H41" s="75"/>
      <c r="I41" s="76"/>
      <c r="J41" s="75"/>
      <c r="K41" s="76"/>
      <c r="L41" s="75"/>
      <c r="M41" s="76"/>
      <c r="N41" s="75"/>
      <c r="O41" s="76"/>
      <c r="P41" s="75"/>
      <c r="Q41" s="76"/>
      <c r="R41" s="75"/>
      <c r="S41" s="76"/>
      <c r="T41" s="75"/>
      <c r="U41" s="76"/>
      <c r="V41" s="75"/>
      <c r="W41" s="76"/>
      <c r="X41" s="75"/>
      <c r="Y41" s="76"/>
      <c r="Z41" s="75"/>
      <c r="AA41" s="76"/>
    </row>
    <row r="42" spans="1:27">
      <c r="A42" s="58" t="s">
        <v>61</v>
      </c>
      <c r="B42" s="6">
        <v>5.37</v>
      </c>
      <c r="C42" s="4">
        <f t="shared" si="0"/>
        <v>18.257999999999999</v>
      </c>
      <c r="D42" s="75"/>
      <c r="E42" s="76"/>
      <c r="F42" s="75"/>
      <c r="G42" s="76"/>
      <c r="H42" s="75"/>
      <c r="I42" s="76"/>
      <c r="J42" s="75"/>
      <c r="K42" s="76"/>
      <c r="L42" s="75"/>
      <c r="M42" s="76"/>
      <c r="N42" s="75"/>
      <c r="O42" s="76"/>
      <c r="P42" s="75"/>
      <c r="Q42" s="76"/>
      <c r="R42" s="75"/>
      <c r="S42" s="76"/>
      <c r="T42" s="75"/>
      <c r="U42" s="76"/>
      <c r="V42" s="75"/>
      <c r="W42" s="76"/>
      <c r="X42" s="75"/>
      <c r="Y42" s="76"/>
      <c r="Z42" s="75"/>
      <c r="AA42" s="76"/>
    </row>
    <row r="43" spans="1:27">
      <c r="A43" s="58" t="s">
        <v>62</v>
      </c>
      <c r="B43" s="6">
        <v>1.2</v>
      </c>
      <c r="C43" s="4">
        <f t="shared" si="0"/>
        <v>4.08</v>
      </c>
      <c r="D43" s="75"/>
      <c r="E43" s="76"/>
      <c r="F43" s="75"/>
      <c r="G43" s="76"/>
      <c r="H43" s="75"/>
      <c r="I43" s="76"/>
      <c r="J43" s="75"/>
      <c r="K43" s="76"/>
      <c r="L43" s="75"/>
      <c r="M43" s="76"/>
      <c r="N43" s="75"/>
      <c r="O43" s="76"/>
      <c r="P43" s="75"/>
      <c r="Q43" s="76"/>
      <c r="R43" s="75"/>
      <c r="S43" s="76"/>
      <c r="T43" s="75"/>
      <c r="U43" s="76"/>
      <c r="V43" s="75"/>
      <c r="W43" s="76"/>
      <c r="X43" s="75"/>
      <c r="Y43" s="76"/>
      <c r="Z43" s="75"/>
      <c r="AA43" s="76"/>
    </row>
    <row r="44" spans="1:27" hidden="1"/>
    <row r="45" spans="1:27" hidden="1"/>
    <row r="46" spans="1:27" hidden="1"/>
    <row r="47" spans="1:27" hidden="1"/>
    <row r="48" spans="1:27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1:3" hidden="1"/>
    <row r="98" spans="1:3" hidden="1"/>
    <row r="99" spans="1:3" hidden="1"/>
    <row r="100" spans="1:3" hidden="1"/>
    <row r="101" spans="1:3" hidden="1"/>
    <row r="103" spans="1:3">
      <c r="A103" s="58" t="s">
        <v>68</v>
      </c>
      <c r="B103" s="153">
        <f>SUM(B5:B43)</f>
        <v>302.27</v>
      </c>
      <c r="C103" s="154"/>
    </row>
    <row r="104" spans="1:3" hidden="1">
      <c r="A104" s="5" t="s">
        <v>265</v>
      </c>
    </row>
  </sheetData>
  <mergeCells count="15">
    <mergeCell ref="A1:AA1"/>
    <mergeCell ref="V3:W3"/>
    <mergeCell ref="X3:Y3"/>
    <mergeCell ref="Z3:AA3"/>
    <mergeCell ref="B103:C103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8"/>
  <sheetViews>
    <sheetView zoomScale="85" zoomScaleNormal="85" zoomScaleSheetLayoutView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50" t="s">
        <v>254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2"/>
    </row>
    <row r="2" spans="1:29" s="3" customFormat="1">
      <c r="A2" s="5"/>
      <c r="F2" s="145" t="s">
        <v>7</v>
      </c>
      <c r="G2" s="145"/>
      <c r="H2" s="145" t="s">
        <v>10</v>
      </c>
      <c r="I2" s="145"/>
      <c r="J2" s="145" t="s">
        <v>11</v>
      </c>
      <c r="K2" s="145"/>
      <c r="L2" s="145" t="s">
        <v>12</v>
      </c>
      <c r="M2" s="145"/>
      <c r="N2" s="145" t="s">
        <v>99</v>
      </c>
      <c r="O2" s="145"/>
      <c r="P2" s="145" t="s">
        <v>100</v>
      </c>
      <c r="Q2" s="145"/>
      <c r="R2" s="145" t="s">
        <v>101</v>
      </c>
      <c r="S2" s="145"/>
      <c r="T2" s="145" t="s">
        <v>102</v>
      </c>
      <c r="U2" s="145"/>
      <c r="V2" s="145" t="s">
        <v>103</v>
      </c>
      <c r="W2" s="145"/>
      <c r="X2" s="145" t="s">
        <v>104</v>
      </c>
      <c r="Y2" s="145"/>
      <c r="Z2" s="145" t="s">
        <v>105</v>
      </c>
      <c r="AA2" s="145"/>
      <c r="AB2" s="145" t="s">
        <v>21</v>
      </c>
      <c r="AC2" s="145"/>
    </row>
    <row r="3" spans="1:29" ht="45" customHeight="1">
      <c r="A3" s="1"/>
      <c r="B3" s="31" t="s">
        <v>78</v>
      </c>
      <c r="C3" s="31" t="s">
        <v>80</v>
      </c>
      <c r="D3" s="31" t="s">
        <v>81</v>
      </c>
      <c r="E3" s="31" t="s">
        <v>79</v>
      </c>
      <c r="F3" s="34" t="s">
        <v>8</v>
      </c>
      <c r="G3" s="34" t="s">
        <v>9</v>
      </c>
      <c r="H3" s="34" t="s">
        <v>8</v>
      </c>
      <c r="I3" s="34" t="s">
        <v>9</v>
      </c>
      <c r="J3" s="34" t="s">
        <v>8</v>
      </c>
      <c r="K3" s="34" t="s">
        <v>9</v>
      </c>
      <c r="L3" s="34" t="s">
        <v>8</v>
      </c>
      <c r="M3" s="34" t="s">
        <v>9</v>
      </c>
      <c r="N3" s="34" t="s">
        <v>8</v>
      </c>
      <c r="O3" s="34" t="s">
        <v>9</v>
      </c>
      <c r="P3" s="34" t="s">
        <v>8</v>
      </c>
      <c r="Q3" s="34" t="s">
        <v>9</v>
      </c>
      <c r="R3" s="34" t="s">
        <v>8</v>
      </c>
      <c r="S3" s="34" t="s">
        <v>9</v>
      </c>
      <c r="T3" s="34" t="s">
        <v>8</v>
      </c>
      <c r="U3" s="34" t="s">
        <v>9</v>
      </c>
      <c r="V3" s="34" t="s">
        <v>8</v>
      </c>
      <c r="W3" s="34" t="s">
        <v>9</v>
      </c>
      <c r="X3" s="34" t="s">
        <v>8</v>
      </c>
      <c r="Y3" s="34" t="s">
        <v>9</v>
      </c>
      <c r="Z3" s="34" t="s">
        <v>8</v>
      </c>
      <c r="AA3" s="34" t="s">
        <v>9</v>
      </c>
      <c r="AB3" s="34" t="s">
        <v>8</v>
      </c>
      <c r="AC3" s="34" t="s">
        <v>9</v>
      </c>
    </row>
    <row r="4" spans="1:29">
      <c r="A4" s="46" t="s">
        <v>25</v>
      </c>
      <c r="B4" s="6">
        <v>0.4</v>
      </c>
      <c r="C4" s="6">
        <f>F4+H4+J4+L4+N4+P4+R4+T4+V4+X4+Z4+AB4</f>
        <v>22.75</v>
      </c>
      <c r="D4" s="35">
        <v>11</v>
      </c>
      <c r="E4" s="15">
        <f>C4+(B4*D4)</f>
        <v>27.15</v>
      </c>
      <c r="F4" s="80">
        <v>2</v>
      </c>
      <c r="G4" s="81">
        <v>1</v>
      </c>
      <c r="H4" s="80">
        <v>2</v>
      </c>
      <c r="I4" s="81">
        <v>1</v>
      </c>
      <c r="J4" s="80">
        <v>2</v>
      </c>
      <c r="K4" s="81">
        <v>1</v>
      </c>
      <c r="L4" s="80">
        <v>2</v>
      </c>
      <c r="M4" s="81">
        <v>1</v>
      </c>
      <c r="N4" s="80">
        <v>1</v>
      </c>
      <c r="O4" s="81">
        <v>0.8</v>
      </c>
      <c r="P4" s="80">
        <v>2.75</v>
      </c>
      <c r="Q4" s="81">
        <v>1</v>
      </c>
      <c r="R4" s="80">
        <v>1</v>
      </c>
      <c r="S4" s="81">
        <v>0.8</v>
      </c>
      <c r="T4" s="80">
        <v>3</v>
      </c>
      <c r="U4" s="81">
        <v>1</v>
      </c>
      <c r="V4" s="80">
        <v>1</v>
      </c>
      <c r="W4" s="81">
        <v>0.8</v>
      </c>
      <c r="X4" s="80">
        <v>3</v>
      </c>
      <c r="Y4" s="81">
        <v>1</v>
      </c>
      <c r="Z4" s="80">
        <v>3</v>
      </c>
      <c r="AA4" s="81">
        <v>1</v>
      </c>
      <c r="AB4" s="63"/>
      <c r="AC4" s="64"/>
    </row>
    <row r="5" spans="1:29">
      <c r="A5" s="46" t="s">
        <v>32</v>
      </c>
      <c r="B5" s="6">
        <v>0.4</v>
      </c>
      <c r="C5" s="6">
        <f t="shared" ref="C5:C9" si="0">F5+H5+J5+L5+N5+P5+R5+T5+V5+X5+Z5+AB5</f>
        <v>13.9</v>
      </c>
      <c r="D5" s="35">
        <v>1</v>
      </c>
      <c r="E5" s="15">
        <f t="shared" ref="E5:E9" si="1">C5+(B5*D5)</f>
        <v>14.3</v>
      </c>
      <c r="F5" s="15">
        <v>13.9</v>
      </c>
      <c r="G5" s="16">
        <v>1</v>
      </c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</row>
    <row r="6" spans="1:29">
      <c r="A6" s="46" t="s">
        <v>35</v>
      </c>
      <c r="B6" s="6">
        <v>0.4</v>
      </c>
      <c r="C6" s="6">
        <f t="shared" si="0"/>
        <v>4.1500000000000004</v>
      </c>
      <c r="D6" s="35">
        <v>1</v>
      </c>
      <c r="E6" s="15">
        <f t="shared" si="1"/>
        <v>4.5500000000000007</v>
      </c>
      <c r="F6" s="15">
        <v>4.1500000000000004</v>
      </c>
      <c r="G6" s="16">
        <v>1</v>
      </c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</row>
    <row r="7" spans="1:29">
      <c r="A7" s="46" t="s">
        <v>36</v>
      </c>
      <c r="B7" s="6">
        <v>0.4</v>
      </c>
      <c r="C7" s="6">
        <f t="shared" si="0"/>
        <v>10.45</v>
      </c>
      <c r="D7" s="35">
        <v>2</v>
      </c>
      <c r="E7" s="15">
        <f t="shared" si="1"/>
        <v>11.25</v>
      </c>
      <c r="F7" s="80">
        <v>7.1</v>
      </c>
      <c r="G7" s="81">
        <v>1</v>
      </c>
      <c r="H7" s="80">
        <v>3.35</v>
      </c>
      <c r="I7" s="81">
        <v>1</v>
      </c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</row>
    <row r="8" spans="1:29" ht="15.75" thickBot="1">
      <c r="A8" s="46" t="s">
        <v>37</v>
      </c>
      <c r="B8" s="20">
        <v>0.4</v>
      </c>
      <c r="C8" s="20">
        <f t="shared" si="0"/>
        <v>11.55</v>
      </c>
      <c r="D8" s="36">
        <v>1</v>
      </c>
      <c r="E8" s="20">
        <f t="shared" si="1"/>
        <v>11.950000000000001</v>
      </c>
      <c r="F8" s="21">
        <v>11.55</v>
      </c>
      <c r="G8" s="22">
        <v>1</v>
      </c>
      <c r="H8" s="48"/>
      <c r="I8" s="49"/>
      <c r="J8" s="48"/>
      <c r="K8" s="49"/>
      <c r="L8" s="17"/>
      <c r="M8" s="18"/>
      <c r="N8" s="17"/>
      <c r="O8" s="18"/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B8" s="17"/>
      <c r="AC8" s="18"/>
    </row>
    <row r="9" spans="1:29">
      <c r="A9" s="30" t="s">
        <v>41</v>
      </c>
      <c r="B9" s="25">
        <v>0.4</v>
      </c>
      <c r="C9" s="25">
        <f t="shared" si="0"/>
        <v>6</v>
      </c>
      <c r="D9" s="37">
        <v>3</v>
      </c>
      <c r="E9" s="25">
        <f t="shared" si="1"/>
        <v>7.2</v>
      </c>
      <c r="F9" s="15">
        <v>2</v>
      </c>
      <c r="G9" s="16">
        <v>1</v>
      </c>
      <c r="H9" s="38">
        <v>2</v>
      </c>
      <c r="I9" s="39">
        <v>1</v>
      </c>
      <c r="J9" s="38">
        <v>2</v>
      </c>
      <c r="K9" s="39">
        <v>1</v>
      </c>
      <c r="L9" s="27"/>
      <c r="M9" s="28"/>
      <c r="N9" s="27"/>
      <c r="O9" s="28"/>
      <c r="P9" s="27"/>
      <c r="Q9" s="28"/>
      <c r="R9" s="27"/>
      <c r="S9" s="28"/>
      <c r="T9" s="27"/>
      <c r="U9" s="28"/>
      <c r="V9" s="27"/>
      <c r="W9" s="28"/>
      <c r="X9" s="27"/>
      <c r="Y9" s="28"/>
      <c r="Z9" s="27"/>
      <c r="AA9" s="28"/>
      <c r="AB9" s="27"/>
      <c r="AC9" s="28"/>
    </row>
    <row r="10" spans="1:29" ht="15" customHeight="1"/>
    <row r="11" spans="1:29">
      <c r="A11" s="46" t="s">
        <v>106</v>
      </c>
      <c r="B11" s="153">
        <f>SUM(E4:E9)</f>
        <v>76.400000000000006</v>
      </c>
      <c r="C11" s="154"/>
    </row>
    <row r="12" spans="1:29" hidden="1"/>
    <row r="13" spans="1:29" hidden="1"/>
    <row r="14" spans="1:29" ht="5.0999999999999996" hidden="1" customHeight="1"/>
    <row r="15" spans="1:29" hidden="1"/>
    <row r="16" spans="1:29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6" spans="1:3">
      <c r="A36" s="46" t="s">
        <v>107</v>
      </c>
      <c r="B36" s="155">
        <f>B11*(0.15*0.19)</f>
        <v>2.1774</v>
      </c>
      <c r="C36" s="156"/>
    </row>
    <row r="37" spans="1:3" hidden="1">
      <c r="A37" s="5" t="s">
        <v>266</v>
      </c>
      <c r="B37" s="51"/>
      <c r="C37" s="51"/>
    </row>
    <row r="38" spans="1:3">
      <c r="A38" s="50" t="s">
        <v>108</v>
      </c>
    </row>
  </sheetData>
  <mergeCells count="15">
    <mergeCell ref="B36:C36"/>
    <mergeCell ref="N2:O2"/>
    <mergeCell ref="P2:Q2"/>
    <mergeCell ref="B11:C11"/>
    <mergeCell ref="F2:G2"/>
    <mergeCell ref="H2:I2"/>
    <mergeCell ref="J2:K2"/>
    <mergeCell ref="L2:M2"/>
    <mergeCell ref="A1:AC1"/>
    <mergeCell ref="X2:Y2"/>
    <mergeCell ref="Z2:AA2"/>
    <mergeCell ref="AB2:AC2"/>
    <mergeCell ref="R2:S2"/>
    <mergeCell ref="T2:U2"/>
    <mergeCell ref="V2:W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8"/>
  <sheetViews>
    <sheetView zoomScale="85" zoomScaleNormal="85" zoomScaleSheetLayoutView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50" t="s">
        <v>255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2"/>
    </row>
    <row r="2" spans="1:29" s="3" customFormat="1">
      <c r="A2" s="5"/>
      <c r="F2" s="145" t="s">
        <v>7</v>
      </c>
      <c r="G2" s="145"/>
      <c r="H2" s="145" t="s">
        <v>10</v>
      </c>
      <c r="I2" s="145"/>
      <c r="J2" s="145" t="s">
        <v>11</v>
      </c>
      <c r="K2" s="145"/>
      <c r="L2" s="145" t="s">
        <v>12</v>
      </c>
      <c r="M2" s="145"/>
      <c r="N2" s="145" t="s">
        <v>99</v>
      </c>
      <c r="O2" s="145"/>
      <c r="P2" s="145" t="s">
        <v>100</v>
      </c>
      <c r="Q2" s="145"/>
      <c r="R2" s="145" t="s">
        <v>101</v>
      </c>
      <c r="S2" s="145"/>
      <c r="T2" s="145" t="s">
        <v>102</v>
      </c>
      <c r="U2" s="145"/>
      <c r="V2" s="145" t="s">
        <v>103</v>
      </c>
      <c r="W2" s="145"/>
      <c r="X2" s="145" t="s">
        <v>104</v>
      </c>
      <c r="Y2" s="145"/>
      <c r="Z2" s="145" t="s">
        <v>105</v>
      </c>
      <c r="AA2" s="145"/>
      <c r="AB2" s="145" t="s">
        <v>21</v>
      </c>
      <c r="AC2" s="145"/>
    </row>
    <row r="3" spans="1:29" ht="45" customHeight="1">
      <c r="A3" s="1"/>
      <c r="B3" s="31" t="s">
        <v>78</v>
      </c>
      <c r="C3" s="31" t="s">
        <v>80</v>
      </c>
      <c r="D3" s="31" t="s">
        <v>81</v>
      </c>
      <c r="E3" s="31" t="s">
        <v>79</v>
      </c>
      <c r="F3" s="34" t="s">
        <v>8</v>
      </c>
      <c r="G3" s="34" t="s">
        <v>9</v>
      </c>
      <c r="H3" s="34" t="s">
        <v>8</v>
      </c>
      <c r="I3" s="34" t="s">
        <v>9</v>
      </c>
      <c r="J3" s="34" t="s">
        <v>8</v>
      </c>
      <c r="K3" s="34" t="s">
        <v>9</v>
      </c>
      <c r="L3" s="34" t="s">
        <v>8</v>
      </c>
      <c r="M3" s="34" t="s">
        <v>9</v>
      </c>
      <c r="N3" s="34" t="s">
        <v>8</v>
      </c>
      <c r="O3" s="34" t="s">
        <v>9</v>
      </c>
      <c r="P3" s="34" t="s">
        <v>8</v>
      </c>
      <c r="Q3" s="34" t="s">
        <v>9</v>
      </c>
      <c r="R3" s="34" t="s">
        <v>8</v>
      </c>
      <c r="S3" s="34" t="s">
        <v>9</v>
      </c>
      <c r="T3" s="34" t="s">
        <v>8</v>
      </c>
      <c r="U3" s="34" t="s">
        <v>9</v>
      </c>
      <c r="V3" s="34" t="s">
        <v>8</v>
      </c>
      <c r="W3" s="34" t="s">
        <v>9</v>
      </c>
      <c r="X3" s="34" t="s">
        <v>8</v>
      </c>
      <c r="Y3" s="34" t="s">
        <v>9</v>
      </c>
      <c r="Z3" s="34" t="s">
        <v>8</v>
      </c>
      <c r="AA3" s="34" t="s">
        <v>9</v>
      </c>
      <c r="AB3" s="34" t="s">
        <v>8</v>
      </c>
      <c r="AC3" s="34" t="s">
        <v>9</v>
      </c>
    </row>
    <row r="4" spans="1:29">
      <c r="A4" s="73" t="s">
        <v>25</v>
      </c>
      <c r="B4" s="6">
        <v>0.4</v>
      </c>
      <c r="C4" s="6">
        <f>F4+H4+J4+L4+N4+P4+R4+T4+V4+X4+Z4+AB4</f>
        <v>22.75</v>
      </c>
      <c r="D4" s="35">
        <v>11</v>
      </c>
      <c r="E4" s="15">
        <f>C4+(B4*D4)</f>
        <v>27.15</v>
      </c>
      <c r="F4" s="80">
        <v>2</v>
      </c>
      <c r="G4" s="81">
        <v>1</v>
      </c>
      <c r="H4" s="80">
        <v>2</v>
      </c>
      <c r="I4" s="81">
        <v>1</v>
      </c>
      <c r="J4" s="80">
        <v>2</v>
      </c>
      <c r="K4" s="81">
        <v>1</v>
      </c>
      <c r="L4" s="80">
        <v>2</v>
      </c>
      <c r="M4" s="81">
        <v>1</v>
      </c>
      <c r="N4" s="80">
        <v>1</v>
      </c>
      <c r="O4" s="81">
        <v>0.8</v>
      </c>
      <c r="P4" s="80">
        <v>2.75</v>
      </c>
      <c r="Q4" s="81">
        <v>1</v>
      </c>
      <c r="R4" s="80">
        <v>1</v>
      </c>
      <c r="S4" s="81">
        <v>0.8</v>
      </c>
      <c r="T4" s="80">
        <v>3</v>
      </c>
      <c r="U4" s="81">
        <v>1</v>
      </c>
      <c r="V4" s="80">
        <v>1</v>
      </c>
      <c r="W4" s="81">
        <v>0.8</v>
      </c>
      <c r="X4" s="80">
        <v>3</v>
      </c>
      <c r="Y4" s="81">
        <v>1</v>
      </c>
      <c r="Z4" s="80">
        <v>3</v>
      </c>
      <c r="AA4" s="81">
        <v>1</v>
      </c>
      <c r="AB4" s="63"/>
      <c r="AC4" s="64"/>
    </row>
    <row r="5" spans="1:29">
      <c r="A5" s="73" t="s">
        <v>32</v>
      </c>
      <c r="B5" s="6">
        <v>0.4</v>
      </c>
      <c r="C5" s="6">
        <f t="shared" ref="C5:C9" si="0">F5+H5+J5+L5+N5+P5+R5+T5+V5+X5+Z5+AB5</f>
        <v>13.9</v>
      </c>
      <c r="D5" s="35">
        <v>1</v>
      </c>
      <c r="E5" s="15">
        <f t="shared" ref="E5:E9" si="1">C5+(B5*D5)</f>
        <v>14.3</v>
      </c>
      <c r="F5" s="15">
        <v>13.9</v>
      </c>
      <c r="G5" s="16">
        <v>1</v>
      </c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</row>
    <row r="6" spans="1:29">
      <c r="A6" s="73" t="s">
        <v>35</v>
      </c>
      <c r="B6" s="6">
        <v>0.4</v>
      </c>
      <c r="C6" s="6">
        <f t="shared" si="0"/>
        <v>4.1500000000000004</v>
      </c>
      <c r="D6" s="35">
        <v>1</v>
      </c>
      <c r="E6" s="15">
        <f t="shared" si="1"/>
        <v>4.5500000000000007</v>
      </c>
      <c r="F6" s="15">
        <v>4.1500000000000004</v>
      </c>
      <c r="G6" s="16">
        <v>1</v>
      </c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</row>
    <row r="7" spans="1:29">
      <c r="A7" s="73" t="s">
        <v>36</v>
      </c>
      <c r="B7" s="6">
        <v>0.4</v>
      </c>
      <c r="C7" s="6">
        <f t="shared" si="0"/>
        <v>10.45</v>
      </c>
      <c r="D7" s="35">
        <v>2</v>
      </c>
      <c r="E7" s="15">
        <f t="shared" si="1"/>
        <v>11.25</v>
      </c>
      <c r="F7" s="80">
        <v>7.1</v>
      </c>
      <c r="G7" s="81">
        <v>1</v>
      </c>
      <c r="H7" s="80">
        <v>3.35</v>
      </c>
      <c r="I7" s="81">
        <v>1</v>
      </c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</row>
    <row r="8" spans="1:29" ht="15.75" thickBot="1">
      <c r="A8" s="73" t="s">
        <v>37</v>
      </c>
      <c r="B8" s="20">
        <v>0.4</v>
      </c>
      <c r="C8" s="20">
        <f t="shared" si="0"/>
        <v>11.55</v>
      </c>
      <c r="D8" s="36">
        <v>1</v>
      </c>
      <c r="E8" s="20">
        <f t="shared" si="1"/>
        <v>11.950000000000001</v>
      </c>
      <c r="F8" s="21">
        <v>11.55</v>
      </c>
      <c r="G8" s="22">
        <v>1</v>
      </c>
      <c r="H8" s="48"/>
      <c r="I8" s="49"/>
      <c r="J8" s="48"/>
      <c r="K8" s="49"/>
      <c r="L8" s="17"/>
      <c r="M8" s="18"/>
      <c r="N8" s="17"/>
      <c r="O8" s="18"/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B8" s="17"/>
      <c r="AC8" s="18"/>
    </row>
    <row r="9" spans="1:29">
      <c r="A9" s="30" t="s">
        <v>41</v>
      </c>
      <c r="B9" s="25">
        <v>0.4</v>
      </c>
      <c r="C9" s="25">
        <f t="shared" si="0"/>
        <v>6</v>
      </c>
      <c r="D9" s="37">
        <v>3</v>
      </c>
      <c r="E9" s="25">
        <f t="shared" si="1"/>
        <v>7.2</v>
      </c>
      <c r="F9" s="15">
        <v>2</v>
      </c>
      <c r="G9" s="16">
        <v>1</v>
      </c>
      <c r="H9" s="38">
        <v>2</v>
      </c>
      <c r="I9" s="39">
        <v>1</v>
      </c>
      <c r="J9" s="38">
        <v>2</v>
      </c>
      <c r="K9" s="39">
        <v>1</v>
      </c>
      <c r="L9" s="27"/>
      <c r="M9" s="28"/>
      <c r="N9" s="27"/>
      <c r="O9" s="28"/>
      <c r="P9" s="27"/>
      <c r="Q9" s="28"/>
      <c r="R9" s="27"/>
      <c r="S9" s="28"/>
      <c r="T9" s="27"/>
      <c r="U9" s="28"/>
      <c r="V9" s="27"/>
      <c r="W9" s="28"/>
      <c r="X9" s="27"/>
      <c r="Y9" s="28"/>
      <c r="Z9" s="27"/>
      <c r="AA9" s="28"/>
      <c r="AB9" s="27"/>
      <c r="AC9" s="28"/>
    </row>
    <row r="10" spans="1:29" ht="15" customHeight="1"/>
    <row r="11" spans="1:29">
      <c r="A11" s="73" t="s">
        <v>106</v>
      </c>
      <c r="B11" s="153">
        <f>SUM(E4:E9)</f>
        <v>76.400000000000006</v>
      </c>
      <c r="C11" s="154"/>
    </row>
    <row r="12" spans="1:29" hidden="1"/>
    <row r="13" spans="1:29" hidden="1"/>
    <row r="14" spans="1:29" ht="5.0999999999999996" hidden="1" customHeight="1"/>
    <row r="15" spans="1:29" hidden="1"/>
    <row r="16" spans="1:29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6" spans="1:3">
      <c r="A36" s="73" t="s">
        <v>107</v>
      </c>
      <c r="B36" s="155">
        <f>B11*(0.15*0.19)</f>
        <v>2.1774</v>
      </c>
      <c r="C36" s="156"/>
    </row>
    <row r="37" spans="1:3" hidden="1">
      <c r="A37" s="5" t="s">
        <v>267</v>
      </c>
      <c r="B37" s="51"/>
      <c r="C37" s="51"/>
    </row>
    <row r="38" spans="1:3">
      <c r="A38" s="50" t="s">
        <v>108</v>
      </c>
    </row>
  </sheetData>
  <mergeCells count="15">
    <mergeCell ref="B11:C11"/>
    <mergeCell ref="B36:C36"/>
    <mergeCell ref="R2:S2"/>
    <mergeCell ref="T2:U2"/>
    <mergeCell ref="V2:W2"/>
    <mergeCell ref="A1:AC1"/>
    <mergeCell ref="X2:Y2"/>
    <mergeCell ref="Z2:AA2"/>
    <mergeCell ref="AB2:AC2"/>
    <mergeCell ref="F2:G2"/>
    <mergeCell ref="H2:I2"/>
    <mergeCell ref="J2:K2"/>
    <mergeCell ref="L2:M2"/>
    <mergeCell ref="N2:O2"/>
    <mergeCell ref="P2:Q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T50"/>
  <sheetViews>
    <sheetView zoomScale="85" zoomScaleNormal="85" zoomScaleSheetLayoutView="85" workbookViewId="0">
      <selection activeCell="A50" sqref="A50:XFD50"/>
    </sheetView>
  </sheetViews>
  <sheetFormatPr defaultRowHeight="15"/>
  <cols>
    <col min="1" max="1" width="20.7109375" style="5" customWidth="1"/>
    <col min="2" max="5" width="10.7109375" style="5" customWidth="1"/>
    <col min="6" max="9" width="7.7109375" style="5" customWidth="1"/>
    <col min="10" max="12" width="10.7109375" style="5" customWidth="1"/>
    <col min="13" max="14" width="9.140625" style="5"/>
    <col min="15" max="15" width="15.7109375" style="5" customWidth="1"/>
    <col min="16" max="18" width="9.140625" style="5"/>
    <col min="19" max="19" width="15.7109375" style="5" customWidth="1"/>
    <col min="20" max="16384" width="9.140625" style="5"/>
  </cols>
  <sheetData>
    <row r="1" spans="1:20">
      <c r="A1" s="145" t="s">
        <v>256</v>
      </c>
      <c r="B1" s="145"/>
      <c r="C1" s="145"/>
      <c r="D1" s="145"/>
      <c r="E1" s="145"/>
      <c r="F1" s="145"/>
      <c r="G1" s="145"/>
      <c r="H1" s="145"/>
      <c r="I1" s="145"/>
    </row>
    <row r="2" spans="1:20" s="3" customFormat="1">
      <c r="A2" s="1"/>
      <c r="F2" s="145" t="s">
        <v>13</v>
      </c>
      <c r="G2" s="145"/>
      <c r="H2" s="145" t="s">
        <v>14</v>
      </c>
      <c r="I2" s="145"/>
    </row>
    <row r="3" spans="1:20" ht="30" customHeight="1">
      <c r="A3" s="1"/>
      <c r="B3" s="31" t="s">
        <v>78</v>
      </c>
      <c r="C3" s="31" t="s">
        <v>80</v>
      </c>
      <c r="D3" s="31" t="s">
        <v>82</v>
      </c>
      <c r="E3" s="31" t="s">
        <v>83</v>
      </c>
      <c r="F3" s="34" t="s">
        <v>8</v>
      </c>
      <c r="G3" s="34" t="s">
        <v>9</v>
      </c>
      <c r="H3" s="34" t="s">
        <v>8</v>
      </c>
      <c r="I3" s="34" t="s">
        <v>9</v>
      </c>
      <c r="M3" s="1"/>
      <c r="N3" s="1"/>
      <c r="O3" s="1"/>
      <c r="P3" s="1"/>
      <c r="Q3" s="1"/>
      <c r="R3" s="1"/>
      <c r="S3" s="1"/>
      <c r="T3" s="1"/>
    </row>
    <row r="4" spans="1:20">
      <c r="A4" s="73" t="s">
        <v>31</v>
      </c>
      <c r="B4" s="6">
        <v>0.4</v>
      </c>
      <c r="C4" s="6">
        <f t="shared" ref="C4:C6" si="0">F4+H4</f>
        <v>2.2000000000000002</v>
      </c>
      <c r="D4" s="35">
        <v>1</v>
      </c>
      <c r="E4" s="15">
        <f t="shared" ref="E4:E9" si="1">C4+(B4*D4)</f>
        <v>2.6</v>
      </c>
      <c r="F4" s="15">
        <v>2.2000000000000002</v>
      </c>
      <c r="G4" s="16">
        <v>2.1</v>
      </c>
      <c r="H4" s="17"/>
      <c r="I4" s="18"/>
      <c r="M4" s="1"/>
      <c r="N4" s="1"/>
      <c r="O4" s="1"/>
      <c r="P4" s="1"/>
      <c r="Q4" s="1"/>
      <c r="R4" s="1"/>
      <c r="S4" s="1"/>
      <c r="T4" s="1"/>
    </row>
    <row r="5" spans="1:20">
      <c r="A5" s="46" t="s">
        <v>32</v>
      </c>
      <c r="B5" s="6">
        <v>0.4</v>
      </c>
      <c r="C5" s="6">
        <f t="shared" si="0"/>
        <v>1.8</v>
      </c>
      <c r="D5" s="35">
        <v>2</v>
      </c>
      <c r="E5" s="15">
        <f t="shared" si="1"/>
        <v>2.6</v>
      </c>
      <c r="F5" s="15">
        <v>0.9</v>
      </c>
      <c r="G5" s="16">
        <v>2.1</v>
      </c>
      <c r="H5" s="15">
        <v>0.9</v>
      </c>
      <c r="I5" s="16">
        <v>2.1</v>
      </c>
      <c r="M5" s="1"/>
      <c r="N5" s="1"/>
      <c r="O5" s="1"/>
      <c r="P5" s="1"/>
      <c r="Q5" s="1"/>
      <c r="R5" s="1"/>
      <c r="S5" s="1"/>
      <c r="T5" s="1"/>
    </row>
    <row r="6" spans="1:20">
      <c r="A6" s="46" t="s">
        <v>33</v>
      </c>
      <c r="B6" s="6">
        <v>0.4</v>
      </c>
      <c r="C6" s="6">
        <f t="shared" si="0"/>
        <v>2.1</v>
      </c>
      <c r="D6" s="35">
        <v>1</v>
      </c>
      <c r="E6" s="15">
        <f t="shared" si="1"/>
        <v>2.5</v>
      </c>
      <c r="F6" s="15">
        <v>2.1</v>
      </c>
      <c r="G6" s="16">
        <v>2.1</v>
      </c>
      <c r="H6" s="17"/>
      <c r="I6" s="18"/>
      <c r="M6" s="1"/>
      <c r="N6" s="1"/>
      <c r="O6" s="1"/>
      <c r="P6" s="1"/>
      <c r="Q6" s="1"/>
      <c r="R6" s="1"/>
      <c r="S6" s="1"/>
      <c r="T6" s="1"/>
    </row>
    <row r="7" spans="1:20" ht="15.75" thickBot="1">
      <c r="A7" s="29" t="s">
        <v>38</v>
      </c>
      <c r="B7" s="20">
        <v>0.4</v>
      </c>
      <c r="C7" s="20">
        <f>F7+H7</f>
        <v>1.1000000000000001</v>
      </c>
      <c r="D7" s="36">
        <v>1</v>
      </c>
      <c r="E7" s="21">
        <f t="shared" si="1"/>
        <v>1.5</v>
      </c>
      <c r="F7" s="21">
        <v>1.1000000000000001</v>
      </c>
      <c r="G7" s="22">
        <v>2.1</v>
      </c>
      <c r="H7" s="23"/>
      <c r="I7" s="24"/>
      <c r="M7" s="1"/>
      <c r="N7" s="1"/>
      <c r="O7" s="1"/>
      <c r="P7" s="1"/>
      <c r="Q7" s="1"/>
      <c r="R7" s="1"/>
      <c r="S7" s="1"/>
      <c r="T7" s="1"/>
    </row>
    <row r="8" spans="1:20">
      <c r="A8" s="30" t="s">
        <v>48</v>
      </c>
      <c r="B8" s="25">
        <v>0.4</v>
      </c>
      <c r="C8" s="25">
        <f>F8+H8</f>
        <v>2.96</v>
      </c>
      <c r="D8" s="37">
        <v>2</v>
      </c>
      <c r="E8" s="38">
        <f t="shared" si="1"/>
        <v>3.76</v>
      </c>
      <c r="F8" s="38">
        <v>1.48</v>
      </c>
      <c r="G8" s="39">
        <v>2.1</v>
      </c>
      <c r="H8" s="38">
        <v>1.48</v>
      </c>
      <c r="I8" s="39">
        <v>2.1</v>
      </c>
      <c r="M8" s="3"/>
      <c r="N8" s="3"/>
      <c r="O8" s="3"/>
      <c r="P8" s="3"/>
      <c r="Q8" s="3"/>
      <c r="R8" s="3"/>
      <c r="S8" s="3"/>
      <c r="T8" s="3"/>
    </row>
    <row r="9" spans="1:20">
      <c r="A9" s="46" t="s">
        <v>50</v>
      </c>
      <c r="B9" s="6">
        <v>0.4</v>
      </c>
      <c r="C9" s="6">
        <f t="shared" ref="C9" si="2">F9+H9</f>
        <v>3.2</v>
      </c>
      <c r="D9" s="35">
        <v>2</v>
      </c>
      <c r="E9" s="15">
        <f t="shared" si="1"/>
        <v>4</v>
      </c>
      <c r="F9" s="15">
        <v>1.1000000000000001</v>
      </c>
      <c r="G9" s="16">
        <v>2.1</v>
      </c>
      <c r="H9" s="15">
        <v>2.1</v>
      </c>
      <c r="I9" s="16">
        <v>2.1</v>
      </c>
    </row>
    <row r="11" spans="1:20">
      <c r="A11" s="46" t="s">
        <v>68</v>
      </c>
      <c r="B11" s="153">
        <f>SUM(E4:E9)</f>
        <v>16.96</v>
      </c>
      <c r="C11" s="154"/>
    </row>
    <row r="12" spans="1:20" ht="9.9499999999999993" customHeight="1"/>
    <row r="13" spans="1:20">
      <c r="A13" s="46" t="s">
        <v>110</v>
      </c>
      <c r="B13" s="155">
        <f>B11*(0.12*0.19)</f>
        <v>0.38668800000000003</v>
      </c>
      <c r="C13" s="156"/>
    </row>
    <row r="14" spans="1:20" ht="5.0999999999999996" customHeight="1">
      <c r="A14" s="52"/>
      <c r="B14" s="51"/>
      <c r="C14" s="51"/>
    </row>
    <row r="15" spans="1:20">
      <c r="A15" s="50" t="s">
        <v>109</v>
      </c>
    </row>
    <row r="16" spans="1:20">
      <c r="A16" s="50"/>
    </row>
    <row r="17" spans="1:9">
      <c r="A17" s="50"/>
    </row>
    <row r="18" spans="1:9">
      <c r="A18" s="1"/>
      <c r="B18" s="3"/>
      <c r="C18" s="3"/>
      <c r="D18" s="3"/>
      <c r="E18" s="3"/>
      <c r="F18" s="145" t="s">
        <v>13</v>
      </c>
      <c r="G18" s="145"/>
      <c r="H18" s="145" t="s">
        <v>14</v>
      </c>
      <c r="I18" s="145"/>
    </row>
    <row r="19" spans="1:9" ht="30">
      <c r="A19" s="1"/>
      <c r="B19" s="31" t="s">
        <v>78</v>
      </c>
      <c r="C19" s="31" t="s">
        <v>80</v>
      </c>
      <c r="D19" s="31" t="s">
        <v>82</v>
      </c>
      <c r="E19" s="31" t="s">
        <v>83</v>
      </c>
      <c r="F19" s="34" t="s">
        <v>8</v>
      </c>
      <c r="G19" s="34" t="s">
        <v>9</v>
      </c>
      <c r="H19" s="34" t="s">
        <v>8</v>
      </c>
      <c r="I19" s="34" t="s">
        <v>9</v>
      </c>
    </row>
    <row r="20" spans="1:9">
      <c r="A20" s="46" t="s">
        <v>30</v>
      </c>
      <c r="B20" s="6">
        <v>0.4</v>
      </c>
      <c r="C20" s="6">
        <f t="shared" ref="C20" si="3">F20+H20</f>
        <v>2.1</v>
      </c>
      <c r="D20" s="35">
        <v>1</v>
      </c>
      <c r="E20" s="15">
        <f t="shared" ref="E20:E21" si="4">C20+(B20*D20)</f>
        <v>2.5</v>
      </c>
      <c r="F20" s="15">
        <v>2.1</v>
      </c>
      <c r="G20" s="16">
        <v>2.1</v>
      </c>
      <c r="H20" s="17"/>
      <c r="I20" s="18"/>
    </row>
    <row r="21" spans="1:9">
      <c r="A21" s="46" t="s">
        <v>39</v>
      </c>
      <c r="B21" s="6">
        <v>0.4</v>
      </c>
      <c r="C21" s="6">
        <f>F21+H21</f>
        <v>1.33</v>
      </c>
      <c r="D21" s="35">
        <v>1</v>
      </c>
      <c r="E21" s="15">
        <f t="shared" si="4"/>
        <v>1.73</v>
      </c>
      <c r="F21" s="15">
        <v>1.33</v>
      </c>
      <c r="G21" s="16">
        <v>2.1</v>
      </c>
      <c r="H21" s="17"/>
      <c r="I21" s="18"/>
    </row>
    <row r="23" spans="1:9">
      <c r="A23" s="46" t="s">
        <v>68</v>
      </c>
      <c r="B23" s="153">
        <f>SUM(E20:E21)</f>
        <v>4.2300000000000004</v>
      </c>
      <c r="C23" s="154"/>
    </row>
    <row r="24" spans="1:9" ht="9.9499999999999993" customHeight="1"/>
    <row r="25" spans="1:9">
      <c r="A25" s="46" t="s">
        <v>110</v>
      </c>
      <c r="B25" s="155">
        <f>B23*(0.15*0.19)</f>
        <v>0.120555</v>
      </c>
      <c r="C25" s="156"/>
    </row>
    <row r="26" spans="1:9" ht="5.0999999999999996" customHeight="1">
      <c r="A26" s="52"/>
      <c r="B26" s="51"/>
      <c r="C26" s="51"/>
    </row>
    <row r="27" spans="1:9">
      <c r="A27" s="50" t="s">
        <v>108</v>
      </c>
    </row>
    <row r="29" spans="1:9" hidden="1"/>
    <row r="30" spans="1:9" hidden="1"/>
    <row r="31" spans="1:9" hidden="1"/>
    <row r="32" spans="1: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9" spans="1:3">
      <c r="A49" s="46" t="s">
        <v>111</v>
      </c>
      <c r="B49" s="155">
        <f>B13+B25</f>
        <v>0.507243</v>
      </c>
      <c r="C49" s="156"/>
    </row>
    <row r="50" spans="1:3" hidden="1">
      <c r="A50" s="5" t="s">
        <v>266</v>
      </c>
    </row>
  </sheetData>
  <mergeCells count="10">
    <mergeCell ref="A1:I1"/>
    <mergeCell ref="B11:C11"/>
    <mergeCell ref="F2:G2"/>
    <mergeCell ref="H2:I2"/>
    <mergeCell ref="B49:C49"/>
    <mergeCell ref="F18:G18"/>
    <mergeCell ref="H18:I18"/>
    <mergeCell ref="B23:C23"/>
    <mergeCell ref="B13:C13"/>
    <mergeCell ref="B25:C25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K8"/>
  <sheetViews>
    <sheetView zoomScale="85" zoomScaleNormal="85" workbookViewId="0">
      <selection activeCell="F11" sqref="F11"/>
    </sheetView>
  </sheetViews>
  <sheetFormatPr defaultRowHeight="15"/>
  <cols>
    <col min="1" max="1" width="35.7109375" style="5" customWidth="1"/>
    <col min="2" max="3" width="15.7109375" style="5" customWidth="1"/>
    <col min="4" max="4" width="9.140625" style="5"/>
    <col min="5" max="5" width="0" style="5" hidden="1" customWidth="1"/>
    <col min="6" max="6" width="15.7109375" style="5" customWidth="1"/>
    <col min="7" max="9" width="9.140625" style="5"/>
    <col min="10" max="10" width="15.7109375" style="5" customWidth="1"/>
    <col min="11" max="16384" width="9.140625" style="5"/>
  </cols>
  <sheetData>
    <row r="1" spans="1:11">
      <c r="A1" s="145" t="s">
        <v>257</v>
      </c>
      <c r="B1" s="145"/>
      <c r="C1" s="145"/>
    </row>
    <row r="2" spans="1:11" ht="15" customHeight="1">
      <c r="A2" s="1"/>
      <c r="B2" s="31" t="s">
        <v>67</v>
      </c>
      <c r="C2" s="31" t="s">
        <v>68</v>
      </c>
      <c r="D2" s="1"/>
      <c r="E2" s="1"/>
      <c r="F2" s="1"/>
      <c r="G2" s="1"/>
      <c r="H2" s="1"/>
      <c r="I2" s="1"/>
      <c r="J2" s="1"/>
      <c r="K2" s="1"/>
    </row>
    <row r="3" spans="1:11">
      <c r="A3" s="53" t="s">
        <v>112</v>
      </c>
      <c r="B3" s="40">
        <v>0</v>
      </c>
      <c r="C3" s="41"/>
      <c r="D3" s="1"/>
      <c r="E3" s="5" t="s">
        <v>268</v>
      </c>
      <c r="F3" s="1"/>
      <c r="G3" s="1"/>
      <c r="H3" s="1"/>
      <c r="I3" s="1"/>
      <c r="J3" s="1"/>
      <c r="K3" s="1"/>
    </row>
    <row r="4" spans="1:11">
      <c r="A4" s="53" t="s">
        <v>65</v>
      </c>
      <c r="B4" s="41"/>
      <c r="C4" s="33">
        <v>0</v>
      </c>
      <c r="D4" s="1"/>
      <c r="E4" s="5" t="s">
        <v>269</v>
      </c>
      <c r="H4" s="1"/>
      <c r="I4" s="1"/>
    </row>
    <row r="5" spans="1:11">
      <c r="A5" s="53" t="s">
        <v>66</v>
      </c>
      <c r="B5" s="41"/>
      <c r="C5" s="33">
        <v>0</v>
      </c>
      <c r="D5" s="1"/>
      <c r="E5" s="5" t="s">
        <v>270</v>
      </c>
      <c r="F5" s="1"/>
      <c r="G5" s="1"/>
      <c r="H5" s="1"/>
      <c r="I5" s="1"/>
      <c r="J5" s="1"/>
      <c r="K5" s="1"/>
    </row>
    <row r="6" spans="1:11">
      <c r="A6" s="53" t="s">
        <v>113</v>
      </c>
      <c r="B6" s="40">
        <v>0</v>
      </c>
      <c r="C6" s="41"/>
      <c r="D6" s="1"/>
      <c r="E6" s="5" t="s">
        <v>271</v>
      </c>
      <c r="F6" s="1"/>
      <c r="G6" s="1"/>
      <c r="H6" s="1"/>
      <c r="I6" s="1"/>
      <c r="J6" s="1"/>
      <c r="K6" s="1"/>
    </row>
    <row r="7" spans="1:11">
      <c r="A7" s="53" t="s">
        <v>114</v>
      </c>
      <c r="B7" s="40">
        <v>0</v>
      </c>
      <c r="C7" s="41"/>
      <c r="D7" s="1"/>
      <c r="E7" s="5" t="s">
        <v>272</v>
      </c>
      <c r="F7" s="1"/>
      <c r="G7" s="1"/>
      <c r="H7" s="1"/>
      <c r="I7" s="1"/>
      <c r="J7" s="1"/>
      <c r="K7" s="1"/>
    </row>
    <row r="8" spans="1:11">
      <c r="A8" s="53" t="s">
        <v>64</v>
      </c>
      <c r="B8" s="41"/>
      <c r="C8" s="33">
        <v>0</v>
      </c>
      <c r="E8" s="5" t="s">
        <v>273</v>
      </c>
    </row>
  </sheetData>
  <mergeCells count="1">
    <mergeCell ref="A1:C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9"/>
  <sheetViews>
    <sheetView zoomScale="85" zoomScaleNormal="85" workbookViewId="0">
      <pane ySplit="4" topLeftCell="A5" activePane="bottomLeft" state="frozenSplit"/>
      <selection pane="bottomLeft" activeCell="A69" sqref="A69:XFD69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5" t="s">
        <v>258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40" s="3" customFormat="1">
      <c r="A2" s="12" t="s">
        <v>19</v>
      </c>
      <c r="F2" s="145" t="s">
        <v>4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40" s="3" customFormat="1">
      <c r="A3" s="47">
        <f>Memória!A2</f>
        <v>3.4</v>
      </c>
      <c r="F3" s="146" t="s">
        <v>7</v>
      </c>
      <c r="G3" s="147"/>
      <c r="H3" s="146" t="s">
        <v>10</v>
      </c>
      <c r="I3" s="147"/>
      <c r="J3" s="146" t="s">
        <v>11</v>
      </c>
      <c r="K3" s="147"/>
      <c r="L3" s="146" t="s">
        <v>12</v>
      </c>
      <c r="M3" s="147"/>
      <c r="N3" s="146" t="s">
        <v>13</v>
      </c>
      <c r="O3" s="147"/>
      <c r="P3" s="146" t="s">
        <v>14</v>
      </c>
      <c r="Q3" s="147"/>
      <c r="R3" s="146" t="s">
        <v>15</v>
      </c>
      <c r="S3" s="147"/>
      <c r="T3" s="145" t="s">
        <v>16</v>
      </c>
      <c r="U3" s="145"/>
      <c r="V3" s="145" t="s">
        <v>17</v>
      </c>
      <c r="W3" s="145"/>
      <c r="X3" s="145" t="s">
        <v>18</v>
      </c>
      <c r="Y3" s="145"/>
      <c r="Z3" s="145" t="s">
        <v>20</v>
      </c>
      <c r="AA3" s="145"/>
      <c r="AB3" s="145" t="s">
        <v>21</v>
      </c>
      <c r="AC3" s="145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46" t="s">
        <v>97</v>
      </c>
      <c r="B5" s="9"/>
      <c r="C5" s="9"/>
      <c r="D5" s="6">
        <f>184.9+31.46+11.2</f>
        <v>227.56</v>
      </c>
      <c r="E5" s="4">
        <f t="shared" ref="E5:E19" si="0">(D5*$A$3)-((F5*G5)+(H5*I5)+(J5*K5)+(L5*M5)+(N5*O5)+(P5*Q5)+(R5*S5)+(T5*U5)+(V5*W5)+(X5*Y5)+(Z5*AA5)+(AB5*AC5))</f>
        <v>689.53399999999999</v>
      </c>
      <c r="F5" s="80">
        <f>5*2</f>
        <v>10</v>
      </c>
      <c r="G5" s="81">
        <v>1</v>
      </c>
      <c r="H5" s="80">
        <f>11.55+2</f>
        <v>13.55</v>
      </c>
      <c r="I5" s="81">
        <v>1</v>
      </c>
      <c r="J5" s="80">
        <f>3*1</f>
        <v>3</v>
      </c>
      <c r="K5" s="81">
        <v>0.8</v>
      </c>
      <c r="L5" s="80">
        <f>2.75+3+3+13.9</f>
        <v>22.65</v>
      </c>
      <c r="M5" s="81">
        <v>1</v>
      </c>
      <c r="N5" s="80">
        <f>3*2.1</f>
        <v>6.3000000000000007</v>
      </c>
      <c r="O5" s="81">
        <v>2.1</v>
      </c>
      <c r="P5" s="80">
        <f>2*0.9</f>
        <v>1.8</v>
      </c>
      <c r="Q5" s="81">
        <v>2.1</v>
      </c>
      <c r="R5" s="80">
        <v>1.1000000000000001</v>
      </c>
      <c r="S5" s="81">
        <v>2.1</v>
      </c>
      <c r="T5" s="80">
        <v>1.1000000000000001</v>
      </c>
      <c r="U5" s="81">
        <v>2.1</v>
      </c>
      <c r="V5" s="63"/>
      <c r="W5" s="64"/>
      <c r="X5" s="63"/>
      <c r="Y5" s="64"/>
      <c r="Z5" s="63"/>
      <c r="AA5" s="64"/>
      <c r="AB5" s="80">
        <f>2.2+1.9</f>
        <v>4.0999999999999996</v>
      </c>
      <c r="AC5" s="81">
        <v>3.4</v>
      </c>
      <c r="AG5" s="1"/>
      <c r="AH5" s="1"/>
      <c r="AI5" s="1"/>
      <c r="AJ5" s="1"/>
      <c r="AK5" s="1"/>
      <c r="AL5" s="1"/>
      <c r="AM5" s="1"/>
      <c r="AN5" s="1"/>
    </row>
    <row r="6" spans="1:40">
      <c r="A6" s="46" t="s">
        <v>93</v>
      </c>
      <c r="B6" s="9"/>
      <c r="C6" s="9"/>
      <c r="D6" s="6">
        <v>27.06</v>
      </c>
      <c r="E6" s="4">
        <f t="shared" si="0"/>
        <v>81.800999999999988</v>
      </c>
      <c r="F6" s="80">
        <v>3</v>
      </c>
      <c r="G6" s="81">
        <v>1</v>
      </c>
      <c r="H6" s="63"/>
      <c r="I6" s="64"/>
      <c r="J6" s="63"/>
      <c r="K6" s="64"/>
      <c r="L6" s="63"/>
      <c r="M6" s="64"/>
      <c r="N6" s="80">
        <v>1.33</v>
      </c>
      <c r="O6" s="81">
        <v>2.1</v>
      </c>
      <c r="P6" s="80">
        <v>2.1</v>
      </c>
      <c r="Q6" s="81">
        <v>2.1</v>
      </c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G6" s="1"/>
      <c r="AH6" s="1"/>
      <c r="AI6" s="1"/>
      <c r="AJ6" s="1"/>
      <c r="AK6" s="1"/>
      <c r="AL6" s="1"/>
      <c r="AM6" s="1"/>
      <c r="AN6" s="1"/>
    </row>
    <row r="7" spans="1:40">
      <c r="A7" s="46" t="s">
        <v>90</v>
      </c>
      <c r="B7" s="6">
        <v>1.75</v>
      </c>
      <c r="C7" s="6">
        <v>1.45</v>
      </c>
      <c r="D7" s="6">
        <f t="shared" ref="D7:D18" si="1">2*(B7+C7)</f>
        <v>6.4</v>
      </c>
      <c r="E7" s="4">
        <f t="shared" si="0"/>
        <v>18.967000000000002</v>
      </c>
      <c r="F7" s="63"/>
      <c r="G7" s="64"/>
      <c r="H7" s="63"/>
      <c r="I7" s="64"/>
      <c r="J7" s="63"/>
      <c r="K7" s="64"/>
      <c r="L7" s="63"/>
      <c r="M7" s="64"/>
      <c r="N7" s="80">
        <v>1.33</v>
      </c>
      <c r="O7" s="81">
        <v>2.1</v>
      </c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G7" s="1"/>
      <c r="AH7" s="1"/>
      <c r="AI7" s="1"/>
      <c r="AJ7" s="1"/>
      <c r="AK7" s="1"/>
      <c r="AL7" s="1"/>
      <c r="AM7" s="1"/>
      <c r="AN7" s="1"/>
    </row>
    <row r="8" spans="1:40">
      <c r="A8" s="46" t="s">
        <v>96</v>
      </c>
      <c r="B8" s="6">
        <v>2</v>
      </c>
      <c r="C8" s="6">
        <v>3.35</v>
      </c>
      <c r="D8" s="6">
        <f t="shared" si="1"/>
        <v>10.7</v>
      </c>
      <c r="E8" s="4">
        <f t="shared" si="0"/>
        <v>32.489999999999995</v>
      </c>
      <c r="F8" s="80">
        <v>2</v>
      </c>
      <c r="G8" s="81">
        <v>1</v>
      </c>
      <c r="H8" s="63"/>
      <c r="I8" s="64"/>
      <c r="J8" s="63"/>
      <c r="K8" s="64"/>
      <c r="L8" s="63"/>
      <c r="M8" s="64"/>
      <c r="N8" s="80">
        <v>0.9</v>
      </c>
      <c r="O8" s="81">
        <v>2.1</v>
      </c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B8" s="63"/>
      <c r="AC8" s="64"/>
      <c r="AG8" s="1"/>
      <c r="AH8" s="1"/>
      <c r="AI8" s="1"/>
      <c r="AJ8" s="1"/>
      <c r="AK8" s="1"/>
      <c r="AL8" s="1"/>
      <c r="AM8" s="1"/>
      <c r="AN8" s="1"/>
    </row>
    <row r="9" spans="1:40">
      <c r="A9" s="46" t="s">
        <v>96</v>
      </c>
      <c r="B9" s="6">
        <v>2</v>
      </c>
      <c r="C9" s="6">
        <v>3.35</v>
      </c>
      <c r="D9" s="6">
        <f t="shared" si="1"/>
        <v>10.7</v>
      </c>
      <c r="E9" s="4">
        <f t="shared" si="0"/>
        <v>32.489999999999995</v>
      </c>
      <c r="F9" s="80">
        <v>2</v>
      </c>
      <c r="G9" s="81">
        <v>1</v>
      </c>
      <c r="H9" s="63"/>
      <c r="I9" s="64"/>
      <c r="J9" s="63"/>
      <c r="K9" s="64"/>
      <c r="L9" s="63"/>
      <c r="M9" s="64"/>
      <c r="N9" s="80">
        <v>0.9</v>
      </c>
      <c r="O9" s="81">
        <v>2.1</v>
      </c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  <c r="AG9" s="1"/>
      <c r="AH9" s="1"/>
      <c r="AI9" s="1"/>
      <c r="AJ9" s="1"/>
      <c r="AK9" s="1"/>
      <c r="AL9" s="1"/>
      <c r="AM9" s="1"/>
      <c r="AN9" s="1"/>
    </row>
    <row r="10" spans="1:40">
      <c r="A10" s="46" t="s">
        <v>92</v>
      </c>
      <c r="B10" s="9"/>
      <c r="C10" s="9"/>
      <c r="D10" s="6">
        <v>23.2</v>
      </c>
      <c r="E10" s="4">
        <f t="shared" si="0"/>
        <v>61.153999999999996</v>
      </c>
      <c r="F10" s="80">
        <v>7.1</v>
      </c>
      <c r="G10" s="81">
        <v>1</v>
      </c>
      <c r="H10" s="63"/>
      <c r="I10" s="64"/>
      <c r="J10" s="63"/>
      <c r="K10" s="64"/>
      <c r="L10" s="63"/>
      <c r="M10" s="64"/>
      <c r="N10" s="80">
        <v>1.48</v>
      </c>
      <c r="O10" s="81">
        <v>2.1</v>
      </c>
      <c r="P10" s="80">
        <v>1.48</v>
      </c>
      <c r="Q10" s="81">
        <v>2.1</v>
      </c>
      <c r="R10" s="80">
        <v>2.1</v>
      </c>
      <c r="S10" s="81">
        <v>2.1</v>
      </c>
      <c r="T10" s="63"/>
      <c r="U10" s="64"/>
      <c r="V10" s="63"/>
      <c r="W10" s="64"/>
      <c r="X10" s="63"/>
      <c r="Y10" s="64"/>
      <c r="Z10" s="63"/>
      <c r="AA10" s="64"/>
      <c r="AB10" s="63"/>
      <c r="AC10" s="64"/>
      <c r="AG10" s="1"/>
      <c r="AH10" s="1"/>
      <c r="AI10" s="1"/>
      <c r="AJ10" s="1"/>
      <c r="AK10" s="1"/>
      <c r="AL10" s="1"/>
      <c r="AM10" s="1"/>
      <c r="AN10" s="1"/>
    </row>
    <row r="11" spans="1:40">
      <c r="A11" s="46" t="s">
        <v>88</v>
      </c>
      <c r="B11" s="6">
        <v>1.65</v>
      </c>
      <c r="C11" s="6">
        <v>1.91</v>
      </c>
      <c r="D11" s="6">
        <f t="shared" si="1"/>
        <v>7.1199999999999992</v>
      </c>
      <c r="E11" s="4">
        <f t="shared" si="0"/>
        <v>21.099999999999998</v>
      </c>
      <c r="F11" s="63"/>
      <c r="G11" s="64"/>
      <c r="H11" s="63"/>
      <c r="I11" s="64"/>
      <c r="J11" s="63"/>
      <c r="K11" s="64"/>
      <c r="L11" s="63"/>
      <c r="M11" s="64"/>
      <c r="N11" s="80">
        <v>1.48</v>
      </c>
      <c r="O11" s="81">
        <v>2.1</v>
      </c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63"/>
      <c r="AA11" s="64"/>
      <c r="AB11" s="63"/>
      <c r="AC11" s="64"/>
      <c r="AG11" s="1"/>
      <c r="AH11" s="1"/>
      <c r="AI11" s="1"/>
      <c r="AJ11" s="1"/>
      <c r="AK11" s="1"/>
      <c r="AL11" s="1"/>
      <c r="AM11" s="1"/>
      <c r="AN11" s="1"/>
    </row>
    <row r="12" spans="1:40">
      <c r="A12" s="46" t="s">
        <v>89</v>
      </c>
      <c r="B12" s="6">
        <v>1.65</v>
      </c>
      <c r="C12" s="6">
        <v>1.91</v>
      </c>
      <c r="D12" s="6">
        <f t="shared" si="1"/>
        <v>7.1199999999999992</v>
      </c>
      <c r="E12" s="4">
        <f t="shared" si="0"/>
        <v>21.099999999999998</v>
      </c>
      <c r="F12" s="63"/>
      <c r="G12" s="64"/>
      <c r="H12" s="63"/>
      <c r="I12" s="64"/>
      <c r="J12" s="63"/>
      <c r="K12" s="64"/>
      <c r="L12" s="63"/>
      <c r="M12" s="64"/>
      <c r="N12" s="80">
        <v>1.48</v>
      </c>
      <c r="O12" s="81">
        <v>2.1</v>
      </c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  <c r="AG12" s="1"/>
      <c r="AH12" s="1"/>
      <c r="AI12" s="1"/>
      <c r="AJ12" s="1"/>
      <c r="AK12" s="1"/>
      <c r="AL12" s="1"/>
      <c r="AM12" s="1"/>
      <c r="AN12" s="1"/>
    </row>
    <row r="13" spans="1:40">
      <c r="A13" s="46" t="s">
        <v>94</v>
      </c>
      <c r="B13" s="9"/>
      <c r="C13" s="9"/>
      <c r="D13" s="6">
        <v>25.76</v>
      </c>
      <c r="E13" s="4">
        <f t="shared" si="0"/>
        <v>83.174000000000007</v>
      </c>
      <c r="F13" s="63"/>
      <c r="G13" s="64"/>
      <c r="H13" s="63"/>
      <c r="I13" s="64"/>
      <c r="J13" s="63"/>
      <c r="K13" s="64"/>
      <c r="L13" s="63"/>
      <c r="M13" s="64"/>
      <c r="N13" s="80">
        <v>2.1</v>
      </c>
      <c r="O13" s="81">
        <v>2.1</v>
      </c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  <c r="AB13" s="63"/>
      <c r="AC13" s="64"/>
      <c r="AG13" s="1"/>
      <c r="AH13" s="1"/>
      <c r="AI13" s="1"/>
      <c r="AJ13" s="1"/>
      <c r="AK13" s="1"/>
      <c r="AL13" s="1"/>
      <c r="AM13" s="1"/>
      <c r="AN13" s="1"/>
    </row>
    <row r="14" spans="1:40">
      <c r="A14" s="46" t="s">
        <v>91</v>
      </c>
      <c r="B14" s="6">
        <v>0.85</v>
      </c>
      <c r="C14" s="6">
        <v>2.0499999999999998</v>
      </c>
      <c r="D14" s="6">
        <f t="shared" si="1"/>
        <v>5.8</v>
      </c>
      <c r="E14" s="4">
        <f t="shared" si="0"/>
        <v>19.72</v>
      </c>
      <c r="F14" s="63"/>
      <c r="G14" s="64"/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B14" s="63"/>
      <c r="AC14" s="64"/>
      <c r="AG14" s="1"/>
      <c r="AH14" s="1"/>
      <c r="AI14" s="1"/>
      <c r="AJ14" s="1"/>
      <c r="AK14" s="1"/>
      <c r="AL14" s="1"/>
      <c r="AM14" s="1"/>
      <c r="AN14" s="1"/>
    </row>
    <row r="15" spans="1:40">
      <c r="A15" s="46" t="s">
        <v>91</v>
      </c>
      <c r="B15" s="6">
        <v>1.5</v>
      </c>
      <c r="C15" s="6">
        <v>1.95</v>
      </c>
      <c r="D15" s="6">
        <f t="shared" si="1"/>
        <v>6.9</v>
      </c>
      <c r="E15" s="4">
        <f t="shared" si="0"/>
        <v>23.46</v>
      </c>
      <c r="F15" s="63"/>
      <c r="G15" s="64"/>
      <c r="H15" s="63"/>
      <c r="I15" s="64"/>
      <c r="J15" s="63"/>
      <c r="K15" s="64"/>
      <c r="L15" s="63"/>
      <c r="M15" s="64"/>
      <c r="N15" s="63"/>
      <c r="O15" s="64"/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  <c r="AB15" s="63"/>
      <c r="AC15" s="64"/>
      <c r="AG15" s="1"/>
      <c r="AH15" s="1"/>
      <c r="AI15" s="1"/>
      <c r="AJ15" s="1"/>
      <c r="AK15" s="1"/>
      <c r="AL15" s="1"/>
      <c r="AM15" s="1"/>
      <c r="AN15" s="1"/>
    </row>
    <row r="16" spans="1:40">
      <c r="A16" s="46" t="s">
        <v>90</v>
      </c>
      <c r="B16" s="6">
        <v>2.9</v>
      </c>
      <c r="C16" s="6">
        <v>1.95</v>
      </c>
      <c r="D16" s="6">
        <f t="shared" si="1"/>
        <v>9.6999999999999993</v>
      </c>
      <c r="E16" s="4">
        <f t="shared" si="0"/>
        <v>30.669999999999995</v>
      </c>
      <c r="F16" s="63"/>
      <c r="G16" s="64"/>
      <c r="H16" s="63"/>
      <c r="I16" s="64"/>
      <c r="J16" s="63"/>
      <c r="K16" s="64"/>
      <c r="L16" s="63"/>
      <c r="M16" s="64"/>
      <c r="N16" s="80">
        <v>1.1000000000000001</v>
      </c>
      <c r="O16" s="81">
        <v>2.1</v>
      </c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  <c r="AB16" s="63"/>
      <c r="AC16" s="64"/>
      <c r="AG16" s="1"/>
      <c r="AH16" s="1"/>
      <c r="AI16" s="1"/>
      <c r="AJ16" s="1"/>
      <c r="AK16" s="1"/>
      <c r="AL16" s="1"/>
      <c r="AM16" s="1"/>
      <c r="AN16" s="1"/>
    </row>
    <row r="17" spans="1:40">
      <c r="A17" s="46" t="s">
        <v>91</v>
      </c>
      <c r="B17" s="6">
        <v>1.9</v>
      </c>
      <c r="C17" s="6">
        <v>3.25</v>
      </c>
      <c r="D17" s="6">
        <f t="shared" si="1"/>
        <v>10.3</v>
      </c>
      <c r="E17" s="4">
        <f t="shared" si="0"/>
        <v>28.560000000000002</v>
      </c>
      <c r="F17" s="63"/>
      <c r="G17" s="64"/>
      <c r="H17" s="63"/>
      <c r="I17" s="64"/>
      <c r="J17" s="63"/>
      <c r="K17" s="64"/>
      <c r="L17" s="63"/>
      <c r="M17" s="64"/>
      <c r="N17" s="63"/>
      <c r="O17" s="64"/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  <c r="AB17" s="80">
        <v>1.9</v>
      </c>
      <c r="AC17" s="81">
        <v>3.4</v>
      </c>
      <c r="AG17" s="1"/>
      <c r="AH17" s="1"/>
      <c r="AI17" s="1"/>
      <c r="AJ17" s="1"/>
      <c r="AK17" s="1"/>
      <c r="AL17" s="1"/>
      <c r="AM17" s="1"/>
      <c r="AN17" s="1"/>
    </row>
    <row r="18" spans="1:40">
      <c r="A18" s="46" t="s">
        <v>95</v>
      </c>
      <c r="B18" s="6">
        <v>8.8000000000000007</v>
      </c>
      <c r="C18" s="6">
        <v>12.7</v>
      </c>
      <c r="D18" s="6">
        <f t="shared" si="1"/>
        <v>43</v>
      </c>
      <c r="E18" s="4">
        <f t="shared" si="0"/>
        <v>134.72</v>
      </c>
      <c r="F18" s="80">
        <v>2</v>
      </c>
      <c r="G18" s="81">
        <v>1</v>
      </c>
      <c r="H18" s="80">
        <v>2</v>
      </c>
      <c r="I18" s="81">
        <v>1</v>
      </c>
      <c r="J18" s="63"/>
      <c r="K18" s="64"/>
      <c r="L18" s="63"/>
      <c r="M18" s="64"/>
      <c r="N18" s="63"/>
      <c r="O18" s="64"/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75"/>
      <c r="AA18" s="76"/>
      <c r="AB18" s="80">
        <v>2.2000000000000002</v>
      </c>
      <c r="AC18" s="81">
        <v>3.4</v>
      </c>
      <c r="AG18" s="1"/>
      <c r="AH18" s="1"/>
      <c r="AI18" s="1"/>
      <c r="AJ18" s="1"/>
      <c r="AK18" s="1"/>
      <c r="AL18" s="1"/>
      <c r="AM18" s="1"/>
      <c r="AN18" s="1"/>
    </row>
    <row r="19" spans="1:40">
      <c r="A19" s="46" t="s">
        <v>98</v>
      </c>
      <c r="B19" s="9"/>
      <c r="C19" s="9"/>
      <c r="D19" s="6">
        <v>16.739999999999998</v>
      </c>
      <c r="E19" s="4">
        <f t="shared" si="0"/>
        <v>53.405999999999992</v>
      </c>
      <c r="F19" s="80">
        <v>1.2</v>
      </c>
      <c r="G19" s="81">
        <v>1</v>
      </c>
      <c r="H19" s="63"/>
      <c r="I19" s="64"/>
      <c r="J19" s="63"/>
      <c r="K19" s="64"/>
      <c r="L19" s="63"/>
      <c r="M19" s="64"/>
      <c r="N19" s="80">
        <v>1.1000000000000001</v>
      </c>
      <c r="O19" s="81">
        <v>2.1</v>
      </c>
      <c r="P19" s="63"/>
      <c r="Q19" s="64"/>
      <c r="R19" s="63"/>
      <c r="S19" s="64"/>
      <c r="T19" s="63"/>
      <c r="U19" s="64"/>
      <c r="V19" s="63"/>
      <c r="W19" s="64"/>
      <c r="X19" s="63"/>
      <c r="Y19" s="64"/>
      <c r="Z19" s="63"/>
      <c r="AA19" s="64"/>
      <c r="AB19" s="63"/>
      <c r="AC19" s="64"/>
      <c r="AG19" s="1"/>
      <c r="AH19" s="1"/>
      <c r="AI19" s="1"/>
      <c r="AJ19" s="1"/>
      <c r="AK19" s="1"/>
      <c r="AL19" s="1"/>
      <c r="AM19" s="1"/>
      <c r="AN19" s="1"/>
    </row>
    <row r="20" spans="1:40"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</row>
    <row r="21" spans="1:40">
      <c r="A21" s="46" t="s">
        <v>22</v>
      </c>
      <c r="B21" s="9"/>
      <c r="C21" s="9"/>
      <c r="D21" s="6">
        <v>168.46</v>
      </c>
      <c r="E21" s="4">
        <f>(D21*($A$3+0.35))-((F21*G21)+(H21*I21)+(J21*K21)+(L21*M21)+(N21*O21)+(P21*Q21)+(R21*S21)+(T21*U21)+(V21*W21)+(X21*Y21)+(Z21*AA21)+(AB21*AC21))</f>
        <v>563.52499999999998</v>
      </c>
      <c r="F21" s="80">
        <f>7*2</f>
        <v>14</v>
      </c>
      <c r="G21" s="81">
        <v>1</v>
      </c>
      <c r="H21" s="80">
        <f>11.55</f>
        <v>11.55</v>
      </c>
      <c r="I21" s="81">
        <v>1</v>
      </c>
      <c r="J21" s="80">
        <v>3.35</v>
      </c>
      <c r="K21" s="81">
        <v>1</v>
      </c>
      <c r="L21" s="80">
        <f>3*3</f>
        <v>9</v>
      </c>
      <c r="M21" s="81">
        <v>1</v>
      </c>
      <c r="N21" s="80">
        <f>3*1</f>
        <v>3</v>
      </c>
      <c r="O21" s="81">
        <v>0.8</v>
      </c>
      <c r="P21" s="80">
        <v>7.1</v>
      </c>
      <c r="Q21" s="81">
        <v>1</v>
      </c>
      <c r="R21" s="80">
        <v>2.75</v>
      </c>
      <c r="S21" s="81">
        <v>1</v>
      </c>
      <c r="T21" s="80">
        <v>13.9</v>
      </c>
      <c r="U21" s="81">
        <v>1</v>
      </c>
      <c r="V21" s="80">
        <v>4.1500000000000004</v>
      </c>
      <c r="W21" s="81">
        <v>1</v>
      </c>
      <c r="X21" s="63"/>
      <c r="Y21" s="64"/>
      <c r="Z21" s="63"/>
      <c r="AA21" s="64"/>
      <c r="AB21" s="63"/>
      <c r="AC21" s="64"/>
    </row>
    <row r="22" spans="1:40">
      <c r="A22" s="46" t="s">
        <v>23</v>
      </c>
      <c r="B22" s="9"/>
      <c r="C22" s="9"/>
      <c r="D22" s="9"/>
      <c r="E22" s="9"/>
      <c r="F22" s="75"/>
      <c r="G22" s="76"/>
      <c r="H22" s="75"/>
      <c r="I22" s="76"/>
      <c r="J22" s="75"/>
      <c r="K22" s="76"/>
      <c r="L22" s="75"/>
      <c r="M22" s="76"/>
      <c r="N22" s="75"/>
      <c r="O22" s="76"/>
      <c r="P22" s="75"/>
      <c r="Q22" s="76"/>
      <c r="R22" s="75"/>
      <c r="S22" s="76"/>
      <c r="T22" s="75"/>
      <c r="U22" s="76"/>
      <c r="V22" s="75"/>
      <c r="W22" s="76"/>
      <c r="X22" s="75"/>
      <c r="Y22" s="76"/>
      <c r="Z22" s="75"/>
      <c r="AA22" s="76"/>
      <c r="AB22" s="75"/>
      <c r="AC22" s="76"/>
    </row>
    <row r="23" spans="1:40" hidden="1"/>
    <row r="24" spans="1:40" hidden="1"/>
    <row r="25" spans="1:40" hidden="1"/>
    <row r="26" spans="1:40" hidden="1"/>
    <row r="27" spans="1:40" hidden="1"/>
    <row r="28" spans="1:40" hidden="1"/>
    <row r="29" spans="1:40" hidden="1"/>
    <row r="30" spans="1:40" hidden="1"/>
    <row r="31" spans="1:40" hidden="1"/>
    <row r="32" spans="1:4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8" spans="1:3">
      <c r="A68" s="46" t="s">
        <v>63</v>
      </c>
      <c r="B68" s="157">
        <f>SUM(E5:E22)</f>
        <v>1895.8710000000001</v>
      </c>
      <c r="C68" s="158"/>
    </row>
    <row r="69" spans="1:3" hidden="1">
      <c r="A69" s="5" t="s">
        <v>274</v>
      </c>
    </row>
  </sheetData>
  <mergeCells count="15">
    <mergeCell ref="A1:AC1"/>
    <mergeCell ref="X3:Y3"/>
    <mergeCell ref="Z3:AA3"/>
    <mergeCell ref="AB3:AC3"/>
    <mergeCell ref="B68:C68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36</vt:i4>
      </vt:variant>
    </vt:vector>
  </HeadingPairs>
  <TitlesOfParts>
    <vt:vector size="36" baseType="lpstr">
      <vt:lpstr>Memória</vt:lpstr>
      <vt:lpstr>Alv15</vt:lpstr>
      <vt:lpstr>Alv20</vt:lpstr>
      <vt:lpstr>Encun</vt:lpstr>
      <vt:lpstr>Ver_Jan</vt:lpstr>
      <vt:lpstr>Con_Ver</vt:lpstr>
      <vt:lpstr>Ver_Por</vt:lpstr>
      <vt:lpstr>Cob</vt:lpstr>
      <vt:lpstr>Chap_Par</vt:lpstr>
      <vt:lpstr>Reb_Par</vt:lpstr>
      <vt:lpstr>Embç_Par</vt:lpstr>
      <vt:lpstr>Cerâm_Par</vt:lpstr>
      <vt:lpstr>Selad_Par</vt:lpstr>
      <vt:lpstr>Emass_Par</vt:lpstr>
      <vt:lpstr>Pint_Epox_Par</vt:lpstr>
      <vt:lpstr>Pint_Epox_Demarc</vt:lpstr>
      <vt:lpstr>Pint_Acr_Par</vt:lpstr>
      <vt:lpstr>Chap_Tet</vt:lpstr>
      <vt:lpstr>Reb_Tet</vt:lpstr>
      <vt:lpstr>Emass_Tet</vt:lpstr>
      <vt:lpstr>Pint_Tet</vt:lpstr>
      <vt:lpstr>For_Ges</vt:lpstr>
      <vt:lpstr>Emass_For_Ges</vt:lpstr>
      <vt:lpstr>Pint_For_Ges</vt:lpstr>
      <vt:lpstr>Pis_Porce</vt:lpstr>
      <vt:lpstr>Pis_Cer</vt:lpstr>
      <vt:lpstr>Pis_Conc_Poli</vt:lpstr>
      <vt:lpstr>Pis_Grani</vt:lpstr>
      <vt:lpstr>Con_Pis</vt:lpstr>
      <vt:lpstr>Piso_Borracha</vt:lpstr>
      <vt:lpstr>Passeio</vt:lpstr>
      <vt:lpstr>Soleira</vt:lpstr>
      <vt:lpstr>Rodape</vt:lpstr>
      <vt:lpstr>Esquad</vt:lpstr>
      <vt:lpstr>Diver</vt:lpstr>
      <vt:lpstr>Rev_Cer_Fachada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2018-11-06T03:45:06Z</cp:lastPrinted>
  <dcterms:created xsi:type="dcterms:W3CDTF">2018-03-26T11:25:45Z</dcterms:created>
  <dcterms:modified xsi:type="dcterms:W3CDTF">2018-11-06T03:45:21Z</dcterms:modified>
</cp:coreProperties>
</file>