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730" windowHeight="11700" tabRatio="958" activeTab="7"/>
  </bookViews>
  <sheets>
    <sheet name="Memória" sheetId="1" r:id="rId1"/>
    <sheet name="Alv15" sheetId="4" r:id="rId2"/>
    <sheet name="Alv20" sheetId="31" r:id="rId3"/>
    <sheet name="Encun" sheetId="43" r:id="rId4"/>
    <sheet name="Ver_Jan" sheetId="15" r:id="rId5"/>
    <sheet name="Con_Ver" sheetId="55" r:id="rId6"/>
    <sheet name="Ver_Por" sheetId="16" r:id="rId7"/>
    <sheet name="Cob" sheetId="7" r:id="rId8"/>
    <sheet name="Chap_Par" sheetId="33" r:id="rId9"/>
    <sheet name="Reb_Par" sheetId="56" r:id="rId10"/>
    <sheet name="Embç_Par" sheetId="34" r:id="rId11"/>
    <sheet name="Cerâm_Par" sheetId="35" r:id="rId12"/>
    <sheet name="Selad_Par" sheetId="39" r:id="rId13"/>
    <sheet name="Emass_Par" sheetId="40" r:id="rId14"/>
    <sheet name="Pint_Epox_Par" sheetId="41" r:id="rId15"/>
    <sheet name="Pint_Epox_Demarc" sheetId="57" r:id="rId16"/>
    <sheet name="Pint_Acr_Par" sheetId="42" r:id="rId17"/>
    <sheet name="Chap_Tet" sheetId="36" r:id="rId18"/>
    <sheet name="Reb_Tet" sheetId="49" r:id="rId19"/>
    <sheet name="Emass_Tet" sheetId="50" r:id="rId20"/>
    <sheet name="Pint_Tet" sheetId="51" r:id="rId21"/>
    <sheet name="For_Ges" sheetId="37" r:id="rId22"/>
    <sheet name="Emass_For_Ges" sheetId="52" r:id="rId23"/>
    <sheet name="Pint_For_Ges" sheetId="53" r:id="rId24"/>
    <sheet name="Pis_Porce" sheetId="44" r:id="rId25"/>
    <sheet name="Pis_Cer" sheetId="45" r:id="rId26"/>
    <sheet name="Pis_Conc_Poli" sheetId="46" r:id="rId27"/>
    <sheet name="Pis_Grani" sheetId="47" r:id="rId28"/>
    <sheet name="Con_Pis" sheetId="21" r:id="rId29"/>
    <sheet name="Piso_Borracha" sheetId="59" r:id="rId30"/>
    <sheet name="Passeio" sheetId="23" r:id="rId31"/>
    <sheet name="Soleira" sheetId="48" r:id="rId32"/>
    <sheet name="Rodape" sheetId="25" r:id="rId33"/>
    <sheet name="Esquad" sheetId="27" r:id="rId34"/>
    <sheet name="Diver" sheetId="8" r:id="rId35"/>
    <sheet name="Rev_Cer_Fachada" sheetId="58" r:id="rId36"/>
  </sheets>
  <calcPr calcId="125725"/>
</workbook>
</file>

<file path=xl/calcChain.xml><?xml version="1.0" encoding="utf-8"?>
<calcChain xmlns="http://schemas.openxmlformats.org/spreadsheetml/2006/main">
  <c r="B6" i="7"/>
  <c r="B24" i="34"/>
  <c r="E6"/>
  <c r="D14" i="42"/>
  <c r="D8" i="39"/>
  <c r="E5" i="34"/>
  <c r="D5"/>
  <c r="D16" i="56"/>
  <c r="B11" i="58"/>
  <c r="C9"/>
  <c r="C8"/>
  <c r="C7"/>
  <c r="C6"/>
  <c r="C5"/>
  <c r="B6"/>
  <c r="B5"/>
  <c r="B8" i="23"/>
  <c r="B24" i="47"/>
  <c r="B15"/>
  <c r="B6" i="57"/>
  <c r="B6" i="59" l="1"/>
  <c r="B61" i="56"/>
  <c r="B7" i="7"/>
  <c r="B3" l="1"/>
  <c r="C4"/>
  <c r="C8"/>
  <c r="Z55" i="27"/>
  <c r="M55"/>
  <c r="E3" i="21"/>
  <c r="E6"/>
  <c r="D6"/>
  <c r="E5"/>
  <c r="D5"/>
  <c r="E9" i="51"/>
  <c r="D9"/>
  <c r="E8"/>
  <c r="D8"/>
  <c r="E7"/>
  <c r="D7"/>
  <c r="E6"/>
  <c r="D6"/>
  <c r="E4"/>
  <c r="D4"/>
  <c r="E9" i="50"/>
  <c r="D9"/>
  <c r="E8"/>
  <c r="D8"/>
  <c r="E7"/>
  <c r="D7"/>
  <c r="E6"/>
  <c r="D6"/>
  <c r="E4"/>
  <c r="D4"/>
  <c r="E9" i="49"/>
  <c r="D9"/>
  <c r="E8"/>
  <c r="D8"/>
  <c r="E7"/>
  <c r="D7"/>
  <c r="E6"/>
  <c r="D6"/>
  <c r="E4"/>
  <c r="D4"/>
  <c r="E9" i="36"/>
  <c r="D9"/>
  <c r="E8"/>
  <c r="D8"/>
  <c r="E7"/>
  <c r="D7"/>
  <c r="E6"/>
  <c r="D6"/>
  <c r="E4"/>
  <c r="D4"/>
  <c r="D15" i="42"/>
  <c r="E15" s="1"/>
  <c r="E14"/>
  <c r="D13"/>
  <c r="D12"/>
  <c r="D7"/>
  <c r="D7" i="40"/>
  <c r="D9" i="39"/>
  <c r="E9" s="1"/>
  <c r="E8"/>
  <c r="D7"/>
  <c r="D6"/>
  <c r="B23" i="35"/>
  <c r="E17" i="56"/>
  <c r="D17"/>
  <c r="E16"/>
  <c r="D15"/>
  <c r="E14"/>
  <c r="D14"/>
  <c r="D11"/>
  <c r="D10"/>
  <c r="D9"/>
  <c r="E8"/>
  <c r="D8"/>
  <c r="D6"/>
  <c r="E5"/>
  <c r="A3"/>
  <c r="AC10" s="1"/>
  <c r="E10" s="1"/>
  <c r="D17" i="33"/>
  <c r="E17" s="1"/>
  <c r="E16"/>
  <c r="D16"/>
  <c r="D15"/>
  <c r="D14"/>
  <c r="D11"/>
  <c r="D10"/>
  <c r="D9"/>
  <c r="D8"/>
  <c r="D6"/>
  <c r="A3" i="43"/>
  <c r="A3" i="31"/>
  <c r="A3" i="4"/>
  <c r="B21" i="55"/>
  <c r="B19"/>
  <c r="E17"/>
  <c r="C17"/>
  <c r="E5"/>
  <c r="C5"/>
  <c r="E4"/>
  <c r="B7" s="1"/>
  <c r="B9" s="1"/>
  <c r="B36" s="1"/>
  <c r="C4"/>
  <c r="B36" i="15"/>
  <c r="E6" i="56" l="1"/>
  <c r="AC9"/>
  <c r="E9" s="1"/>
  <c r="E13"/>
  <c r="E15"/>
  <c r="E11"/>
  <c r="E7"/>
  <c r="C17" i="15"/>
  <c r="E17" s="1"/>
  <c r="B19" s="1"/>
  <c r="B21" s="1"/>
  <c r="E16" i="1"/>
  <c r="E15"/>
  <c r="D15"/>
  <c r="D16"/>
  <c r="D14"/>
  <c r="E14" s="1"/>
  <c r="D13"/>
  <c r="E13" s="1"/>
  <c r="AE9"/>
  <c r="AE8"/>
  <c r="B19" i="4"/>
  <c r="B32" i="31"/>
  <c r="C19" i="4"/>
  <c r="C32" i="31"/>
  <c r="B31"/>
  <c r="C31"/>
  <c r="C13"/>
  <c r="C8" i="4"/>
  <c r="C11" i="31"/>
  <c r="C10"/>
  <c r="C17" i="4"/>
  <c r="C16"/>
  <c r="C10"/>
  <c r="C28" i="43"/>
  <c r="C25"/>
  <c r="C19"/>
  <c r="C15"/>
  <c r="C14"/>
  <c r="C10"/>
  <c r="C9"/>
  <c r="B51" i="56" l="1"/>
  <c r="B103" i="43"/>
  <c r="AT8" i="8" l="1"/>
  <c r="AT7"/>
  <c r="AT4"/>
  <c r="F10" i="1" l="1"/>
  <c r="G10" s="1"/>
  <c r="F9"/>
  <c r="G9" s="1"/>
  <c r="F8"/>
  <c r="G8" s="1"/>
  <c r="G6"/>
  <c r="F5"/>
  <c r="G5" s="1"/>
  <c r="D10"/>
  <c r="D9"/>
  <c r="D7"/>
  <c r="D5"/>
  <c r="AP57" i="8" l="1"/>
  <c r="AO57" l="1"/>
  <c r="AT57"/>
  <c r="C4" i="16"/>
  <c r="E4" s="1"/>
  <c r="B52" i="53" l="1"/>
  <c r="B52" i="52"/>
  <c r="B11" i="51"/>
  <c r="B11" i="50"/>
  <c r="B11" i="49"/>
  <c r="B5" i="48" l="1"/>
  <c r="A3"/>
  <c r="B57" i="25"/>
  <c r="E45"/>
  <c r="B47" s="1"/>
  <c r="B36"/>
  <c r="B7" i="47"/>
  <c r="B28" i="48" l="1"/>
  <c r="B7" i="46"/>
  <c r="B35" i="44"/>
  <c r="B21" i="45" l="1"/>
  <c r="C21" i="43" l="1"/>
  <c r="C7"/>
  <c r="C5"/>
  <c r="C6"/>
  <c r="C29"/>
  <c r="C8"/>
  <c r="C27"/>
  <c r="C11"/>
  <c r="C24"/>
  <c r="C18"/>
  <c r="C23"/>
  <c r="C16"/>
  <c r="C13"/>
  <c r="C20"/>
  <c r="C17"/>
  <c r="C12"/>
  <c r="C22"/>
  <c r="C26"/>
  <c r="A3" i="42"/>
  <c r="AC7" l="1"/>
  <c r="E7" s="1"/>
  <c r="E11"/>
  <c r="E5"/>
  <c r="E12"/>
  <c r="E13"/>
  <c r="B55" l="1"/>
  <c r="B36" i="41"/>
  <c r="A3" i="40" l="1"/>
  <c r="A3" i="39"/>
  <c r="AC7" i="40" l="1"/>
  <c r="E7" s="1"/>
  <c r="E5"/>
  <c r="E5" i="39"/>
  <c r="E6"/>
  <c r="E7"/>
  <c r="B11" i="36"/>
  <c r="A3" i="35"/>
  <c r="A3" i="33"/>
  <c r="B11" i="39" l="1"/>
  <c r="E11" i="33"/>
  <c r="AC9"/>
  <c r="E9" s="1"/>
  <c r="E7"/>
  <c r="E13"/>
  <c r="AC10"/>
  <c r="E8"/>
  <c r="E5"/>
  <c r="E15"/>
  <c r="E10"/>
  <c r="E6"/>
  <c r="E14"/>
  <c r="B41" i="40"/>
  <c r="B52" i="37"/>
  <c r="C5" i="16" l="1"/>
  <c r="B68" i="33" l="1"/>
  <c r="C5" i="15"/>
  <c r="C4"/>
  <c r="E5" l="1"/>
  <c r="C29" i="31" l="1"/>
  <c r="C26"/>
  <c r="C22"/>
  <c r="C18"/>
  <c r="C14"/>
  <c r="C12"/>
  <c r="C9"/>
  <c r="C5"/>
  <c r="C23"/>
  <c r="C19"/>
  <c r="C15"/>
  <c r="C6"/>
  <c r="C27"/>
  <c r="C24"/>
  <c r="C20"/>
  <c r="C16"/>
  <c r="C7"/>
  <c r="C28"/>
  <c r="C25"/>
  <c r="C21"/>
  <c r="C17"/>
  <c r="C8"/>
  <c r="C13" i="4"/>
  <c r="C9"/>
  <c r="C5"/>
  <c r="C14"/>
  <c r="C6"/>
  <c r="C15"/>
  <c r="C11"/>
  <c r="C7"/>
  <c r="C12"/>
  <c r="E12" i="1"/>
  <c r="E5"/>
  <c r="G4"/>
  <c r="D8"/>
  <c r="E8" s="1"/>
  <c r="E9"/>
  <c r="E10"/>
  <c r="F7"/>
  <c r="G7" s="1"/>
  <c r="E7"/>
  <c r="E6"/>
  <c r="B84" i="4" l="1"/>
  <c r="B34" i="31"/>
  <c r="E4" i="1"/>
  <c r="B57" i="21" l="1"/>
  <c r="E5" i="16"/>
  <c r="E4" i="15"/>
  <c r="B7" i="16" l="1"/>
  <c r="B49" s="1"/>
  <c r="B7" i="15"/>
  <c r="B9" s="1"/>
</calcChain>
</file>

<file path=xl/sharedStrings.xml><?xml version="1.0" encoding="utf-8"?>
<sst xmlns="http://schemas.openxmlformats.org/spreadsheetml/2006/main" count="1562" uniqueCount="402">
  <si>
    <t>Área do Teto</t>
  </si>
  <si>
    <t>Área do Piso</t>
  </si>
  <si>
    <t>Perímetro Interno</t>
  </si>
  <si>
    <t>Área das Paredes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</si>
  <si>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</si>
  <si>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</si>
  <si>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</si>
  <si>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</si>
  <si>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</si>
  <si>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</si>
  <si>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</si>
  <si>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</si>
  <si>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</si>
  <si>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</si>
  <si>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</si>
  <si>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</si>
  <si>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</si>
  <si>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</si>
  <si>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</si>
  <si>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</si>
  <si>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</si>
  <si>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</si>
  <si>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</si>
  <si>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</si>
  <si>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</si>
  <si>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</si>
  <si>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</si>
  <si>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</si>
  <si>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</si>
  <si>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</si>
  <si>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</si>
  <si>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</si>
  <si>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</si>
  <si>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</si>
  <si>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</si>
  <si>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</si>
  <si>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</si>
  <si>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</si>
  <si>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</si>
  <si>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</si>
  <si>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</si>
  <si>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</si>
  <si>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</si>
  <si>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</si>
  <si>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</si>
  <si>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</si>
  <si>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</si>
  <si>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</si>
  <si>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</si>
  <si>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</si>
  <si>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</si>
  <si>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</si>
  <si>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</si>
  <si>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</si>
  <si>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</si>
  <si>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</si>
  <si>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</si>
  <si>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</si>
  <si>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</si>
  <si>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</si>
  <si>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</si>
  <si>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</si>
  <si>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</si>
  <si>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</si>
  <si>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</si>
  <si>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</si>
  <si>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</si>
  <si>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</si>
  <si>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</si>
  <si>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</si>
  <si>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</si>
  <si>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</si>
  <si>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</si>
  <si>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</si>
  <si>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</si>
  <si>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</si>
  <si>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</si>
  <si>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</si>
  <si>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</si>
  <si>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Passeio em concreto</t>
  </si>
  <si>
    <t>Rodapé</t>
  </si>
  <si>
    <t>Correr</t>
  </si>
  <si>
    <t>Abrir</t>
  </si>
  <si>
    <t>Shaft</t>
  </si>
  <si>
    <t>Escada II</t>
  </si>
  <si>
    <t>Escada I</t>
  </si>
  <si>
    <t>Escada Marinheiro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</si>
  <si>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</si>
  <si>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</si>
  <si>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</si>
  <si>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</si>
  <si>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</si>
  <si>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</si>
  <si>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</si>
  <si>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</si>
  <si>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</si>
  <si>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Obs.: Considerando b = 15 cm (alvenaria de 20 cm) e h = 19 cm</t>
  </si>
  <si>
    <t>Obs.: Considerando b = 12 cm (alvenaria de 15 cm) e h = 19 cm</t>
  </si>
  <si>
    <t>VOLUME TOTAL</t>
  </si>
  <si>
    <t>Cobertura em telha metálica</t>
  </si>
  <si>
    <t>Impermeabilização com manta asfáltica</t>
  </si>
  <si>
    <t>Camada de regularização argamassa</t>
  </si>
  <si>
    <t>Obs.: Considerando que a área interna do pavimento (Centro Diagnóstico) não será emassada e pintada.</t>
  </si>
  <si>
    <t>BARRADO</t>
  </si>
  <si>
    <t>Total</t>
  </si>
  <si>
    <t>Obs.: Considerando pintura acrílica até o teto</t>
  </si>
  <si>
    <t>Porta 7</t>
  </si>
  <si>
    <t>Porta 8</t>
  </si>
  <si>
    <t>Porta 9</t>
  </si>
  <si>
    <t>Porta 10</t>
  </si>
  <si>
    <t>Porta 11</t>
  </si>
  <si>
    <t>Áreas Molhadas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</si>
  <si>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</si>
  <si>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</si>
  <si>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</si>
  <si>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</si>
  <si>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</si>
  <si>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</si>
  <si>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</si>
  <si>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</si>
  <si>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</si>
  <si>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</si>
  <si>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</si>
  <si>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</si>
  <si>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</si>
  <si>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</si>
  <si>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</si>
  <si>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</si>
  <si>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</si>
  <si>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</si>
  <si>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</si>
  <si>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</si>
  <si>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</si>
  <si>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</si>
  <si>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</si>
  <si>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</si>
  <si>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</si>
  <si>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</si>
  <si>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</si>
  <si>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</si>
  <si>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</si>
  <si>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200x100</t>
  </si>
  <si>
    <t>415x100</t>
  </si>
  <si>
    <t>335x100</t>
  </si>
  <si>
    <t>220x100</t>
  </si>
  <si>
    <t>1155x100</t>
  </si>
  <si>
    <t>1390x100</t>
  </si>
  <si>
    <t>100x80</t>
  </si>
  <si>
    <t>150x100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</si>
  <si>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</si>
  <si>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</si>
  <si>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</si>
  <si>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</si>
  <si>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</si>
  <si>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</si>
  <si>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</si>
  <si>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</si>
  <si>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P = 0</t>
  </si>
  <si>
    <t>P = 165</t>
  </si>
  <si>
    <t>P = 185</t>
  </si>
  <si>
    <t>4 Folhas</t>
  </si>
  <si>
    <t>1 Folha</t>
  </si>
  <si>
    <t>2 Folhas</t>
  </si>
  <si>
    <t>Pele Vidro</t>
  </si>
  <si>
    <t>Máx. Ar</t>
  </si>
  <si>
    <t>Bascul.</t>
  </si>
  <si>
    <t>Vidro Temp.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</si>
  <si>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</si>
  <si>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</si>
  <si>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</si>
  <si>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</si>
  <si>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</si>
  <si>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</si>
  <si>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500x100</t>
  </si>
  <si>
    <t>275x100</t>
  </si>
  <si>
    <t>710x100</t>
  </si>
  <si>
    <t>105x180</t>
  </si>
  <si>
    <t>775x295</t>
  </si>
  <si>
    <t>480x265</t>
  </si>
  <si>
    <t>300x100</t>
  </si>
  <si>
    <t>500x265</t>
  </si>
  <si>
    <t>P = 100</t>
  </si>
  <si>
    <t>P = 50</t>
  </si>
  <si>
    <t>Pele de Vidro</t>
  </si>
  <si>
    <t>Vaso Sanit com Válvula de Descarga (PNE) e Sóculo</t>
  </si>
  <si>
    <t>Assento para Vaso PNE</t>
  </si>
  <si>
    <t>Barra para PNE vaso sanitário 80cm (horizontal)</t>
  </si>
  <si>
    <t>Barra para PNE vaso sanitário 70cm (vertical)</t>
  </si>
  <si>
    <t>Vaso Sanitário com Válvula de Descarga</t>
  </si>
  <si>
    <t>Papeleira Plástica para Papel Higiênico Rolão</t>
  </si>
  <si>
    <t>Braço para Chuveiro</t>
  </si>
  <si>
    <t>Barra para PNE chuveiro 70cm (horizontal)</t>
  </si>
  <si>
    <t>Barra para PNE chuveiro 70cm (vertical)</t>
  </si>
  <si>
    <t>Espelho Cristal, e = 4 mm, Paraf Parede, h = 90 cm</t>
  </si>
  <si>
    <t>Porta Álcool em Gel</t>
  </si>
  <si>
    <t>Cabide Metálico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</si>
  <si>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</si>
  <si>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</si>
  <si>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</si>
  <si>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</si>
  <si>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</si>
  <si>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Barra para PNE lavatório 40cm (vertical)</t>
  </si>
  <si>
    <t>Barra para PNE lavatório 80cm ("U")</t>
  </si>
  <si>
    <t>Torneira para Lavatório</t>
  </si>
  <si>
    <t>Torneira de Mesa para Pia de Cozinha</t>
  </si>
  <si>
    <t>Bojo em Aço Inox</t>
  </si>
  <si>
    <t>Pia de Despejo</t>
  </si>
  <si>
    <t>Barra para PNE porta 40cm (horizontal)</t>
  </si>
  <si>
    <t>Divisória em Granito Cinza Andorinha</t>
  </si>
  <si>
    <t>Tanque de Louça Branca</t>
  </si>
  <si>
    <t>Torneira para Tanque em Metal Cromado</t>
  </si>
  <si>
    <t>Protetor de Parede Bate-Maca</t>
  </si>
  <si>
    <t>Corrimão</t>
  </si>
  <si>
    <t>Guarda-Corpo</t>
  </si>
  <si>
    <t>Alçapão</t>
  </si>
  <si>
    <t>Plantio de Grama Esmeralda</t>
  </si>
  <si>
    <t>Bebedouro</t>
  </si>
  <si>
    <t>Torneira para Bebedouro</t>
  </si>
  <si>
    <t>Peitoril de Granito Cinza Andorinha</t>
  </si>
  <si>
    <t>Drywall</t>
  </si>
  <si>
    <t>Divisória em Vidro Temperado</t>
  </si>
  <si>
    <t>Divisória em Fórmica</t>
  </si>
  <si>
    <t>Casa Máquinas 1</t>
  </si>
  <si>
    <t>Casa Máquinas 2</t>
  </si>
  <si>
    <t>Casa Máquinas 3</t>
  </si>
  <si>
    <t>H17</t>
  </si>
  <si>
    <t>H6A</t>
  </si>
  <si>
    <t>H6B</t>
  </si>
  <si>
    <t>Platibanda 2,2m</t>
  </si>
  <si>
    <t>Platibanda 0,8m</t>
  </si>
  <si>
    <t>Fachada CM1</t>
  </si>
  <si>
    <t>Fachada CM2</t>
  </si>
  <si>
    <t>Fachada CM3</t>
  </si>
  <si>
    <t>Áreas Epóxi</t>
  </si>
  <si>
    <t>Forro</t>
  </si>
  <si>
    <t>Porcelanato</t>
  </si>
  <si>
    <t>Cerâmica</t>
  </si>
  <si>
    <t>Concreto Polido</t>
  </si>
  <si>
    <t>Granito</t>
  </si>
  <si>
    <t>Soleiras</t>
  </si>
  <si>
    <t>Rodapé Porcelanato</t>
  </si>
  <si>
    <t>Rodapé Cerâmica</t>
  </si>
  <si>
    <t>Rodapé Granito</t>
  </si>
  <si>
    <t>Argamassa Baritada</t>
  </si>
  <si>
    <t>Referente ao item 8.1.1.6</t>
  </si>
  <si>
    <t>Quantid.</t>
  </si>
  <si>
    <t>Vagas Carro</t>
  </si>
  <si>
    <t>Vagas Moto</t>
  </si>
  <si>
    <t>GRANITO POLIDO</t>
  </si>
  <si>
    <t>Rampa de Entrada</t>
  </si>
  <si>
    <t>GRANITO TEXTUR.</t>
  </si>
  <si>
    <t>nº de Degraus</t>
  </si>
  <si>
    <t>Dim. Escada</t>
  </si>
  <si>
    <t>Comprim.</t>
  </si>
  <si>
    <t>FAIXA ANTIDERRAP.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</si>
  <si>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</si>
  <si>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</si>
  <si>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</si>
  <si>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</si>
  <si>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</si>
  <si>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VERGAS DE PORTAS</t>
  </si>
  <si>
    <t>COBERTURA</t>
  </si>
  <si>
    <t>CHAPISCO DE PAREDES</t>
  </si>
  <si>
    <t>REBOCO DE PAREDES</t>
  </si>
  <si>
    <t>REBOCO DE PAREDES COM ARGAMASSA BARITADA</t>
  </si>
  <si>
    <t>EMBOÇO DE PAREDES</t>
  </si>
  <si>
    <t>CERÂMICA DE PAREDES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</si>
  <si>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</si>
  <si>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</si>
  <si>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</si>
  <si>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</si>
  <si>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</si>
  <si>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</si>
  <si>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</si>
  <si>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</si>
  <si>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</si>
  <si>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</si>
  <si>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</si>
  <si>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</si>
  <si>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</si>
  <si>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8.1.1.3</t>
  </si>
  <si>
    <t>Referente ao item 8.1.1.8</t>
  </si>
  <si>
    <t>SELADOR EM PAREDES</t>
  </si>
  <si>
    <t>Referente ao item 12.1.3</t>
  </si>
  <si>
    <t>EMASSAMENTO DE PAREDES</t>
  </si>
  <si>
    <t>Referente ao item 12.1.1</t>
  </si>
  <si>
    <t>PINTURA EM EPÓXI</t>
  </si>
  <si>
    <t>Referente ao item 12.1.7</t>
  </si>
  <si>
    <t>PINTURA EM EPÓXI PARA DEMARCAÇÃO</t>
  </si>
  <si>
    <t>Referente ao item 12.2.1</t>
  </si>
  <si>
    <t>PINTURA EM TINTA ACRÍLICA</t>
  </si>
  <si>
    <t>Referente ao item 12.1.5</t>
  </si>
  <si>
    <t>CHAPISCO NO TETO</t>
  </si>
  <si>
    <t>Referente ao item 8.1.2.1</t>
  </si>
  <si>
    <t>REBOCO NO TETO</t>
  </si>
  <si>
    <t>NÃO TEM</t>
  </si>
  <si>
    <t>EMASSAMENTO NO TETO</t>
  </si>
  <si>
    <t>Referente ao item 12.1.2</t>
  </si>
  <si>
    <t>PINTURA NO TETO</t>
  </si>
  <si>
    <t>Referente ao item 12.1.6</t>
  </si>
  <si>
    <t>FORRO DE GESSO</t>
  </si>
  <si>
    <t>Referente ao item 8.1.2.2 e 10.8</t>
  </si>
  <si>
    <t>EMASSAMENTO NO FORRO DE GESSO</t>
  </si>
  <si>
    <t>PINTURA NO FORRO DE GESSO</t>
  </si>
  <si>
    <t>PISO DE PORCELANATO</t>
  </si>
  <si>
    <t>Referente ao item 9.4</t>
  </si>
  <si>
    <t>PISO EM CERÂMICA</t>
  </si>
  <si>
    <t>Referente ao item 9.5</t>
  </si>
  <si>
    <t>PISO EM CONCRETO POLIDO</t>
  </si>
  <si>
    <t>Referente ao item 9.7 e 9.8</t>
  </si>
  <si>
    <t>PISO EM GRANITO POLIDO</t>
  </si>
  <si>
    <t>PISO EM GRANITO TEXTURIZADO</t>
  </si>
  <si>
    <t>FAIXA ANTI-DERRAPANTE</t>
  </si>
  <si>
    <t>Referente ao item 9.12</t>
  </si>
  <si>
    <t>Referente ao item 9.13</t>
  </si>
  <si>
    <t>CONTRA-PISO</t>
  </si>
  <si>
    <t>Referente ao item 9.3</t>
  </si>
  <si>
    <t>PASSEIO EM CONCRETO</t>
  </si>
  <si>
    <t>Referente ao item 9.11</t>
  </si>
  <si>
    <t>SOLEIRA EM GRANITO</t>
  </si>
  <si>
    <t>Referente ao item 9.10</t>
  </si>
  <si>
    <t>RODAPÉ EM PORCELANATO</t>
  </si>
  <si>
    <t>RODAPÉ EM CERÂMICA</t>
  </si>
  <si>
    <t>RODAPÉ EM GRANITO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</si>
  <si>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</si>
  <si>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</si>
  <si>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</si>
  <si>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</si>
  <si>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</si>
  <si>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</si>
  <si>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</si>
  <si>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</si>
  <si>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</si>
  <si>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</si>
  <si>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</si>
  <si>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</si>
  <si>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</si>
  <si>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</si>
  <si>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</si>
  <si>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</si>
  <si>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</si>
  <si>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</si>
  <si>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</si>
  <si>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</si>
  <si>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</si>
  <si>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</si>
  <si>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</si>
  <si>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</si>
  <si>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</si>
  <si>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</si>
  <si>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</si>
  <si>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14.1.21</t>
  </si>
  <si>
    <t>14.1.22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</si>
  <si>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</si>
  <si>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</si>
  <si>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</si>
  <si>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</si>
  <si>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</si>
  <si>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</si>
  <si>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</si>
  <si>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</si>
  <si>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</si>
  <si>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12.3.3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</si>
  <si>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</si>
  <si>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</si>
  <si>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</si>
  <si>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</si>
  <si>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</si>
  <si>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</si>
  <si>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</si>
  <si>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</si>
  <si>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</si>
  <si>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</si>
  <si>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</si>
  <si>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</si>
  <si>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</si>
  <si>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</si>
  <si>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</si>
  <si>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</si>
  <si>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</si>
  <si>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</si>
  <si>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</si>
  <si>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</si>
  <si>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P21</t>
  </si>
  <si>
    <t>Grade</t>
  </si>
  <si>
    <t>Perímetro Externo</t>
  </si>
  <si>
    <t>REVESTIMENTO CERÂMICO NA FACHADA</t>
  </si>
  <si>
    <t>Fachada 1</t>
  </si>
  <si>
    <t>Fachada 2</t>
  </si>
  <si>
    <t>Fachada 3</t>
  </si>
  <si>
    <t>Fachada 4</t>
  </si>
  <si>
    <t>Elevador 1,15 m acima</t>
  </si>
  <si>
    <t>Revest Cer Fachada</t>
  </si>
  <si>
    <t>PISO DE BORRACHA</t>
  </si>
  <si>
    <t>Rampa</t>
  </si>
  <si>
    <t>Corta-Fogo</t>
  </si>
  <si>
    <t>P22</t>
  </si>
  <si>
    <t>J19</t>
  </si>
  <si>
    <t>775x640</t>
  </si>
  <si>
    <t>775x310</t>
  </si>
  <si>
    <t>P24</t>
  </si>
  <si>
    <t>155x210</t>
  </si>
</sst>
</file>

<file path=xl/styles.xml><?xml version="1.0" encoding="utf-8"?>
<styleSheet xmlns="http://schemas.openxmlformats.org/spreadsheetml/2006/main">
  <numFmts count="6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.&quot;"/>
    <numFmt numFmtId="169" formatCode="0.00\ &quot;m³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1" fillId="0" borderId="0" xfId="0" applyFont="1" applyFill="1"/>
    <xf numFmtId="0" fontId="2" fillId="4" borderId="1" xfId="0" applyFont="1" applyFill="1" applyBorder="1" applyAlignment="1">
      <alignment horizontal="center"/>
    </xf>
    <xf numFmtId="0" fontId="1" fillId="0" borderId="17" xfId="0" applyFont="1" applyFill="1" applyBorder="1"/>
    <xf numFmtId="168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165" fontId="3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 applyAlignment="1">
      <alignment horizontal="center"/>
    </xf>
    <xf numFmtId="0" fontId="6" fillId="2" borderId="11" xfId="0" applyFont="1" applyFill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168" fontId="4" fillId="3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3" borderId="15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168" fontId="3" fillId="3" borderId="3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68" fontId="3" fillId="3" borderId="11" xfId="0" applyNumberFormat="1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0" fontId="9" fillId="0" borderId="18" xfId="0" applyFont="1" applyBorder="1"/>
    <xf numFmtId="168" fontId="3" fillId="0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9" fontId="2" fillId="0" borderId="7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AP21"/>
  <sheetViews>
    <sheetView zoomScale="85" zoomScaleNormal="85" workbookViewId="0">
      <pane ySplit="3" topLeftCell="A4" activePane="bottomLeft" state="frozenSplit"/>
      <selection pane="bottomLeft" activeCell="A4" sqref="A4:AE16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2" t="s">
        <v>19</v>
      </c>
      <c r="H1" s="120" t="s">
        <v>4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42" s="3" customFormat="1">
      <c r="A2" s="13">
        <v>3.2</v>
      </c>
      <c r="H2" s="121" t="s">
        <v>7</v>
      </c>
      <c r="I2" s="122"/>
      <c r="J2" s="121" t="s">
        <v>10</v>
      </c>
      <c r="K2" s="122"/>
      <c r="L2" s="121" t="s">
        <v>11</v>
      </c>
      <c r="M2" s="122"/>
      <c r="N2" s="121" t="s">
        <v>12</v>
      </c>
      <c r="O2" s="122"/>
      <c r="P2" s="121" t="s">
        <v>13</v>
      </c>
      <c r="Q2" s="122"/>
      <c r="R2" s="121" t="s">
        <v>14</v>
      </c>
      <c r="S2" s="122"/>
      <c r="T2" s="121" t="s">
        <v>15</v>
      </c>
      <c r="U2" s="122"/>
      <c r="V2" s="120" t="s">
        <v>16</v>
      </c>
      <c r="W2" s="120"/>
      <c r="X2" s="120" t="s">
        <v>17</v>
      </c>
      <c r="Y2" s="120"/>
      <c r="Z2" s="120" t="s">
        <v>18</v>
      </c>
      <c r="AA2" s="120"/>
      <c r="AB2" s="120" t="s">
        <v>20</v>
      </c>
      <c r="AC2" s="120"/>
      <c r="AD2" s="120" t="s">
        <v>21</v>
      </c>
      <c r="AE2" s="120"/>
    </row>
    <row r="3" spans="1:42" ht="30" customHeight="1">
      <c r="A3" s="1"/>
      <c r="B3" s="10" t="s">
        <v>5</v>
      </c>
      <c r="C3" s="10" t="s">
        <v>6</v>
      </c>
      <c r="D3" s="11" t="s">
        <v>2</v>
      </c>
      <c r="E3" s="11" t="s">
        <v>3</v>
      </c>
      <c r="F3" s="11" t="s">
        <v>1</v>
      </c>
      <c r="G3" s="11" t="s">
        <v>0</v>
      </c>
      <c r="H3" s="2" t="s">
        <v>8</v>
      </c>
      <c r="I3" s="2" t="s">
        <v>9</v>
      </c>
      <c r="J3" s="2" t="s">
        <v>8</v>
      </c>
      <c r="K3" s="2" t="s">
        <v>9</v>
      </c>
      <c r="L3" s="2" t="s">
        <v>8</v>
      </c>
      <c r="M3" s="2" t="s">
        <v>9</v>
      </c>
      <c r="N3" s="2" t="s">
        <v>8</v>
      </c>
      <c r="O3" s="2" t="s">
        <v>9</v>
      </c>
      <c r="P3" s="2" t="s">
        <v>8</v>
      </c>
      <c r="Q3" s="2" t="s">
        <v>9</v>
      </c>
      <c r="R3" s="2" t="s">
        <v>8</v>
      </c>
      <c r="S3" s="2" t="s">
        <v>9</v>
      </c>
      <c r="T3" s="2" t="s">
        <v>8</v>
      </c>
      <c r="U3" s="2" t="s">
        <v>9</v>
      </c>
      <c r="V3" s="2" t="s">
        <v>8</v>
      </c>
      <c r="W3" s="2" t="s">
        <v>9</v>
      </c>
      <c r="X3" s="2" t="s">
        <v>8</v>
      </c>
      <c r="Y3" s="2" t="s">
        <v>9</v>
      </c>
      <c r="Z3" s="2" t="s">
        <v>8</v>
      </c>
      <c r="AA3" s="2" t="s">
        <v>9</v>
      </c>
      <c r="AB3" s="2" t="s">
        <v>8</v>
      </c>
      <c r="AC3" s="2" t="s">
        <v>9</v>
      </c>
      <c r="AD3" s="2" t="s">
        <v>8</v>
      </c>
      <c r="AE3" s="2" t="s">
        <v>9</v>
      </c>
      <c r="AI3" s="1"/>
      <c r="AJ3" s="1"/>
      <c r="AK3" s="1"/>
      <c r="AL3" s="1"/>
      <c r="AM3" s="1"/>
      <c r="AN3" s="1"/>
      <c r="AO3" s="1"/>
      <c r="AP3" s="1"/>
    </row>
    <row r="4" spans="1:42" s="61" customFormat="1">
      <c r="A4" s="38" t="s">
        <v>85</v>
      </c>
      <c r="B4" s="57"/>
      <c r="C4" s="57"/>
      <c r="D4" s="7">
        <v>23.76</v>
      </c>
      <c r="E4" s="58">
        <f t="shared" ref="E4" si="0">(D4*$A$2)-((H4*I4)+(J4*K4)+(L4*M4)+(N4*O4)+(P4*Q4)+(R4*S4)+(T4*U4)+(V4*W4)+(X4*Y4)+(Z4*AA4)+(AB4*AC4)+(AD4*AE4))</f>
        <v>73.932000000000016</v>
      </c>
      <c r="F4" s="58">
        <v>28.1</v>
      </c>
      <c r="G4" s="58">
        <f t="shared" ref="G4:G10" si="1">F4</f>
        <v>28.1</v>
      </c>
      <c r="H4" s="44"/>
      <c r="I4" s="45"/>
      <c r="J4" s="44"/>
      <c r="K4" s="45"/>
      <c r="L4" s="44"/>
      <c r="M4" s="45"/>
      <c r="N4" s="44"/>
      <c r="O4" s="45"/>
      <c r="P4" s="59">
        <v>1</v>
      </c>
      <c r="Q4" s="60">
        <v>2.1</v>
      </c>
      <c r="R4" s="44"/>
      <c r="S4" s="45"/>
      <c r="T4" s="44"/>
      <c r="U4" s="45"/>
      <c r="V4" s="44"/>
      <c r="W4" s="45"/>
      <c r="X4" s="44"/>
      <c r="Y4" s="45"/>
      <c r="Z4" s="44"/>
      <c r="AA4" s="45"/>
      <c r="AB4" s="44"/>
      <c r="AC4" s="45"/>
      <c r="AD4" s="44"/>
      <c r="AE4" s="45"/>
      <c r="AI4" s="62"/>
      <c r="AJ4" s="62"/>
      <c r="AK4" s="62"/>
      <c r="AL4" s="62"/>
      <c r="AM4" s="62"/>
      <c r="AN4" s="62"/>
      <c r="AO4" s="62"/>
      <c r="AP4" s="62"/>
    </row>
    <row r="5" spans="1:42" s="61" customFormat="1">
      <c r="A5" s="38" t="s">
        <v>83</v>
      </c>
      <c r="B5" s="7">
        <v>0.85</v>
      </c>
      <c r="C5" s="7">
        <v>2.0499999999999998</v>
      </c>
      <c r="D5" s="7">
        <f t="shared" ref="D5:D10" si="2">2*(B5+C5)</f>
        <v>5.8</v>
      </c>
      <c r="E5" s="58">
        <f>(D5*$A$2)-((H5*I5)+(J5*K5)+(L5*M5)+(N5*O5)+(P5*Q5)+(R5*S5)+(T5*U5)+(V5*W5)+(X5*Y5)+(Z5*AA5)+(AB5*AC5)+(AD5*AE5))</f>
        <v>18.559999999999999</v>
      </c>
      <c r="F5" s="58">
        <f t="shared" ref="F5:F10" si="3">B5*C5</f>
        <v>1.7424999999999997</v>
      </c>
      <c r="G5" s="58">
        <f t="shared" si="1"/>
        <v>1.7424999999999997</v>
      </c>
      <c r="H5" s="44"/>
      <c r="I5" s="45"/>
      <c r="J5" s="44"/>
      <c r="K5" s="45"/>
      <c r="L5" s="44"/>
      <c r="M5" s="45"/>
      <c r="N5" s="44"/>
      <c r="O5" s="45"/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  <c r="AD5" s="44"/>
      <c r="AE5" s="45"/>
      <c r="AI5" s="62"/>
      <c r="AJ5" s="62"/>
      <c r="AK5" s="62"/>
      <c r="AL5" s="62"/>
      <c r="AM5" s="62"/>
      <c r="AN5" s="62"/>
      <c r="AO5" s="62"/>
      <c r="AP5" s="62"/>
    </row>
    <row r="6" spans="1:42" s="61" customFormat="1">
      <c r="A6" s="38" t="s">
        <v>222</v>
      </c>
      <c r="B6" s="57"/>
      <c r="C6" s="57"/>
      <c r="D6" s="7">
        <v>23.6</v>
      </c>
      <c r="E6" s="58">
        <f t="shared" ref="E6" si="4">(D6*$A$2)-((H6*I6)+(J6*K6)+(L6*M6)+(N6*O6)+(P6*Q6)+(R6*S6)+(T6*U6)+(V6*W6)+(X6*Y6)+(Z6*AA6)+(AB6*AC6)+(AD6*AE6))</f>
        <v>70.420000000000016</v>
      </c>
      <c r="F6" s="58">
        <v>27.68</v>
      </c>
      <c r="G6" s="58">
        <f t="shared" si="1"/>
        <v>27.68</v>
      </c>
      <c r="H6" s="59">
        <v>1.5</v>
      </c>
      <c r="I6" s="60">
        <v>1</v>
      </c>
      <c r="J6" s="59">
        <v>1.5</v>
      </c>
      <c r="K6" s="60">
        <v>1</v>
      </c>
      <c r="L6" s="44"/>
      <c r="M6" s="45"/>
      <c r="N6" s="44"/>
      <c r="O6" s="45"/>
      <c r="P6" s="59">
        <v>1</v>
      </c>
      <c r="Q6" s="60">
        <v>2.1</v>
      </c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D6" s="44"/>
      <c r="AE6" s="45"/>
      <c r="AI6" s="62"/>
      <c r="AJ6" s="62"/>
      <c r="AK6" s="62"/>
      <c r="AL6" s="62"/>
      <c r="AM6" s="62"/>
      <c r="AN6" s="62"/>
      <c r="AO6" s="62"/>
      <c r="AP6" s="62"/>
    </row>
    <row r="7" spans="1:42" s="61" customFormat="1">
      <c r="A7" s="38" t="s">
        <v>83</v>
      </c>
      <c r="B7" s="7">
        <v>1.5</v>
      </c>
      <c r="C7" s="7">
        <v>1.95</v>
      </c>
      <c r="D7" s="7">
        <f t="shared" si="2"/>
        <v>6.9</v>
      </c>
      <c r="E7" s="58">
        <f>(D7*$A$2)-((H7*I7)+(J7*K7)+(L7*M7)+(N7*O7)+(P7*Q7)+(R7*S7)+(T7*U7)+(V7*W7)+(X7*Y7)+(Z7*AA7)+(AB7*AC7)+(AD7*AE7))</f>
        <v>22.080000000000002</v>
      </c>
      <c r="F7" s="58">
        <f t="shared" si="3"/>
        <v>2.9249999999999998</v>
      </c>
      <c r="G7" s="58">
        <f t="shared" si="1"/>
        <v>2.9249999999999998</v>
      </c>
      <c r="H7" s="44"/>
      <c r="I7" s="45"/>
      <c r="J7" s="44"/>
      <c r="K7" s="45"/>
      <c r="L7" s="44"/>
      <c r="M7" s="45"/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44"/>
      <c r="AC7" s="45"/>
      <c r="AD7" s="44"/>
      <c r="AE7" s="45"/>
      <c r="AI7" s="62"/>
      <c r="AJ7" s="62"/>
      <c r="AK7" s="62"/>
      <c r="AL7" s="62"/>
      <c r="AM7" s="62"/>
      <c r="AN7" s="62"/>
      <c r="AO7" s="62"/>
      <c r="AP7" s="62"/>
    </row>
    <row r="8" spans="1:42" s="61" customFormat="1">
      <c r="A8" s="38" t="s">
        <v>84</v>
      </c>
      <c r="B8" s="7">
        <v>4.4000000000000004</v>
      </c>
      <c r="C8" s="7">
        <v>5.28</v>
      </c>
      <c r="D8" s="7">
        <f t="shared" ref="D8" si="5">2*(B8+C8)</f>
        <v>19.36</v>
      </c>
      <c r="E8" s="58">
        <f t="shared" ref="E8:E12" si="6">(D8*$A$2)-((H8*I8)+(J8*K8)+(L8*M8)+(N8*O8)+(P8*Q8)+(R8*S8)+(T8*U8)+(V8*W8)+(X8*Y8)+(Z8*AA8)+(AB8*AC8)+(AD8*AE8))</f>
        <v>47.872</v>
      </c>
      <c r="F8" s="58">
        <f t="shared" si="3"/>
        <v>23.232000000000003</v>
      </c>
      <c r="G8" s="58">
        <f t="shared" si="1"/>
        <v>23.232000000000003</v>
      </c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B8" s="44"/>
      <c r="AC8" s="45"/>
      <c r="AD8" s="59">
        <v>4.4000000000000004</v>
      </c>
      <c r="AE8" s="60">
        <f>A2</f>
        <v>3.2</v>
      </c>
      <c r="AI8" s="62"/>
      <c r="AJ8" s="62"/>
      <c r="AK8" s="62"/>
      <c r="AL8" s="62"/>
      <c r="AM8" s="62"/>
      <c r="AN8" s="62"/>
      <c r="AO8" s="62"/>
      <c r="AP8" s="62"/>
    </row>
    <row r="9" spans="1:42" s="61" customFormat="1">
      <c r="A9" s="38" t="s">
        <v>223</v>
      </c>
      <c r="B9" s="7">
        <v>4.4000000000000004</v>
      </c>
      <c r="C9" s="7">
        <v>3.85</v>
      </c>
      <c r="D9" s="7">
        <f t="shared" si="2"/>
        <v>16.5</v>
      </c>
      <c r="E9" s="58">
        <f t="shared" si="6"/>
        <v>37.22</v>
      </c>
      <c r="F9" s="58">
        <f t="shared" si="3"/>
        <v>16.940000000000001</v>
      </c>
      <c r="G9" s="58">
        <f t="shared" si="1"/>
        <v>16.940000000000001</v>
      </c>
      <c r="H9" s="59">
        <v>1.5</v>
      </c>
      <c r="I9" s="60">
        <v>1</v>
      </c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B9" s="44"/>
      <c r="AC9" s="45"/>
      <c r="AD9" s="59">
        <v>4.4000000000000004</v>
      </c>
      <c r="AE9" s="60">
        <f>A2</f>
        <v>3.2</v>
      </c>
      <c r="AI9" s="62"/>
      <c r="AJ9" s="62"/>
      <c r="AK9" s="62"/>
      <c r="AL9" s="62"/>
      <c r="AM9" s="62"/>
      <c r="AN9" s="62"/>
      <c r="AO9" s="62"/>
      <c r="AP9" s="62"/>
    </row>
    <row r="10" spans="1:42" s="61" customFormat="1">
      <c r="A10" s="38" t="s">
        <v>224</v>
      </c>
      <c r="B10" s="7">
        <v>3</v>
      </c>
      <c r="C10" s="7">
        <v>5.37</v>
      </c>
      <c r="D10" s="7">
        <f t="shared" si="2"/>
        <v>16.740000000000002</v>
      </c>
      <c r="E10" s="58">
        <f t="shared" si="6"/>
        <v>48.468000000000011</v>
      </c>
      <c r="F10" s="58">
        <f t="shared" si="3"/>
        <v>16.11</v>
      </c>
      <c r="G10" s="58">
        <f t="shared" si="1"/>
        <v>16.11</v>
      </c>
      <c r="H10" s="59">
        <v>1.5</v>
      </c>
      <c r="I10" s="60">
        <v>1</v>
      </c>
      <c r="J10" s="59">
        <v>1.5</v>
      </c>
      <c r="K10" s="60">
        <v>1</v>
      </c>
      <c r="L10" s="44"/>
      <c r="M10" s="45"/>
      <c r="N10" s="44"/>
      <c r="O10" s="45"/>
      <c r="P10" s="59">
        <v>1</v>
      </c>
      <c r="Q10" s="60">
        <v>2.1</v>
      </c>
      <c r="R10" s="44"/>
      <c r="S10" s="45"/>
      <c r="T10" s="44"/>
      <c r="U10" s="45"/>
      <c r="V10" s="44"/>
      <c r="W10" s="45"/>
      <c r="X10" s="44"/>
      <c r="Y10" s="45"/>
      <c r="Z10" s="44"/>
      <c r="AA10" s="45"/>
      <c r="AB10" s="44"/>
      <c r="AC10" s="45"/>
      <c r="AD10" s="44"/>
      <c r="AE10" s="45"/>
      <c r="AI10" s="62"/>
      <c r="AJ10" s="62"/>
      <c r="AK10" s="62"/>
      <c r="AL10" s="62"/>
      <c r="AM10" s="62"/>
      <c r="AN10" s="62"/>
      <c r="AO10" s="62"/>
      <c r="AP10" s="62"/>
    </row>
    <row r="11" spans="1:42"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</row>
    <row r="12" spans="1:42" s="61" customFormat="1">
      <c r="A12" s="38" t="s">
        <v>230</v>
      </c>
      <c r="B12" s="57"/>
      <c r="C12" s="57"/>
      <c r="D12" s="7">
        <v>36.26</v>
      </c>
      <c r="E12" s="58">
        <f t="shared" si="6"/>
        <v>113.032</v>
      </c>
      <c r="F12" s="57"/>
      <c r="G12" s="57"/>
      <c r="H12" s="59">
        <v>1.5</v>
      </c>
      <c r="I12" s="60">
        <v>1</v>
      </c>
      <c r="J12" s="59">
        <v>1.5</v>
      </c>
      <c r="K12" s="60">
        <v>1</v>
      </c>
      <c r="L12" s="44"/>
      <c r="M12" s="45"/>
      <c r="N12" s="44"/>
      <c r="O12" s="45"/>
      <c r="P12" s="44"/>
      <c r="Q12" s="45"/>
      <c r="R12" s="44"/>
      <c r="S12" s="45"/>
      <c r="T12" s="44"/>
      <c r="U12" s="45"/>
      <c r="V12" s="44"/>
      <c r="W12" s="45"/>
      <c r="X12" s="44"/>
      <c r="Y12" s="45"/>
      <c r="Z12" s="44"/>
      <c r="AA12" s="45"/>
      <c r="AB12" s="44"/>
      <c r="AC12" s="45"/>
      <c r="AD12" s="44"/>
      <c r="AE12" s="45"/>
    </row>
    <row r="13" spans="1:42" s="61" customFormat="1">
      <c r="A13" s="38" t="s">
        <v>231</v>
      </c>
      <c r="B13" s="7">
        <v>4.8</v>
      </c>
      <c r="C13" s="7">
        <v>9.5299999999999994</v>
      </c>
      <c r="D13" s="7">
        <f t="shared" ref="D13:D14" si="7">2*(B13+C13)</f>
        <v>28.659999999999997</v>
      </c>
      <c r="E13" s="58">
        <f t="shared" ref="E13:E14" si="8">(D13*$A$2)-((H13*I13)+(J13*K13)+(L13*M13)+(N13*O13)+(P13*Q13)+(R13*S13)+(T13*U13)+(V13*W13)+(X13*Y13)+(Z13*AA13)+(AB13*AC13)+(AD13*AE13))</f>
        <v>90.211999999999989</v>
      </c>
      <c r="F13" s="57"/>
      <c r="G13" s="57"/>
      <c r="H13" s="59">
        <v>1.5</v>
      </c>
      <c r="I13" s="60">
        <v>1</v>
      </c>
      <c r="J13" s="44"/>
      <c r="K13" s="45"/>
      <c r="L13" s="44"/>
      <c r="M13" s="45"/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B13" s="44"/>
      <c r="AC13" s="45"/>
      <c r="AD13" s="44"/>
      <c r="AE13" s="45"/>
    </row>
    <row r="14" spans="1:42" s="61" customFormat="1">
      <c r="A14" s="38" t="s">
        <v>232</v>
      </c>
      <c r="B14" s="7">
        <v>3.3</v>
      </c>
      <c r="C14" s="7">
        <v>5.72</v>
      </c>
      <c r="D14" s="7">
        <f t="shared" si="7"/>
        <v>18.04</v>
      </c>
      <c r="E14" s="58">
        <f t="shared" si="8"/>
        <v>52.628</v>
      </c>
      <c r="F14" s="57"/>
      <c r="G14" s="57"/>
      <c r="H14" s="59">
        <v>1.5</v>
      </c>
      <c r="I14" s="60">
        <v>1</v>
      </c>
      <c r="J14" s="59">
        <v>1.5</v>
      </c>
      <c r="K14" s="60">
        <v>1</v>
      </c>
      <c r="L14" s="44"/>
      <c r="M14" s="45"/>
      <c r="N14" s="44"/>
      <c r="O14" s="45"/>
      <c r="P14" s="59">
        <v>1</v>
      </c>
      <c r="Q14" s="60">
        <v>2.1</v>
      </c>
      <c r="R14" s="44"/>
      <c r="S14" s="45"/>
      <c r="T14" s="44"/>
      <c r="U14" s="45"/>
      <c r="V14" s="44"/>
      <c r="W14" s="45"/>
      <c r="X14" s="44"/>
      <c r="Y14" s="45"/>
      <c r="Z14" s="44"/>
      <c r="AA14" s="45"/>
      <c r="AB14" s="44"/>
      <c r="AC14" s="45"/>
      <c r="AD14" s="44"/>
      <c r="AE14" s="45"/>
    </row>
    <row r="15" spans="1:42" s="5" customFormat="1">
      <c r="A15" s="38" t="s">
        <v>228</v>
      </c>
      <c r="B15" s="9"/>
      <c r="C15" s="9"/>
      <c r="D15" s="7">
        <f>40+10.55+11.55+2+7.1+4.15+14.3+29.57+3.55+1.75+3.7+13.86+14.75</f>
        <v>156.82999999999998</v>
      </c>
      <c r="E15" s="58">
        <f>(D15*2.2)-((H15*I15)+(J15*K15)+(L15*M15)+(N15*O15)+(P15*Q15)+(R15*S15)+(T15*U15)+(V15*W15)+(X15*Y15)+(Z15*AA15)+(AB15*AC15)+(AD15*AE15))</f>
        <v>345.02600000000001</v>
      </c>
      <c r="F15" s="9"/>
      <c r="G15" s="9"/>
      <c r="H15" s="54"/>
      <c r="I15" s="55"/>
      <c r="J15" s="54"/>
      <c r="K15" s="55"/>
      <c r="L15" s="54"/>
      <c r="M15" s="55"/>
      <c r="N15" s="54"/>
      <c r="O15" s="55"/>
      <c r="P15" s="54"/>
      <c r="Q15" s="55"/>
      <c r="R15" s="54"/>
      <c r="S15" s="55"/>
      <c r="T15" s="54"/>
      <c r="U15" s="55"/>
      <c r="V15" s="54"/>
      <c r="W15" s="55"/>
      <c r="X15" s="54"/>
      <c r="Y15" s="55"/>
      <c r="Z15" s="54"/>
      <c r="AA15" s="55"/>
      <c r="AB15" s="54"/>
      <c r="AC15" s="55"/>
      <c r="AD15" s="54"/>
      <c r="AE15" s="55"/>
    </row>
    <row r="16" spans="1:42" s="5" customFormat="1">
      <c r="A16" s="38" t="s">
        <v>229</v>
      </c>
      <c r="B16" s="9"/>
      <c r="C16" s="9"/>
      <c r="D16" s="7">
        <f>3.3+5.37+5.37+4.8+9.33+9.33+4.4+3.3</f>
        <v>45.199999999999996</v>
      </c>
      <c r="E16" s="58">
        <f>(D16*0.8)-((H16*I16)+(J16*K16)+(L16*M16)+(N16*O16)+(P16*Q16)+(R16*S16)+(T16*U16)+(V16*W16)+(X16*Y16)+(Z16*AA16)+(AB16*AC16)+(AD16*AE16))</f>
        <v>36.159999999999997</v>
      </c>
      <c r="F16" s="9"/>
      <c r="G16" s="9"/>
      <c r="H16" s="54"/>
      <c r="I16" s="55"/>
      <c r="J16" s="54"/>
      <c r="K16" s="55"/>
      <c r="L16" s="54"/>
      <c r="M16" s="55"/>
      <c r="N16" s="54"/>
      <c r="O16" s="55"/>
      <c r="P16" s="54"/>
      <c r="Q16" s="55"/>
      <c r="R16" s="54"/>
      <c r="S16" s="55"/>
      <c r="T16" s="54"/>
      <c r="U16" s="55"/>
      <c r="V16" s="54"/>
      <c r="W16" s="55"/>
      <c r="X16" s="54"/>
      <c r="Y16" s="55"/>
      <c r="Z16" s="54"/>
      <c r="AA16" s="55"/>
      <c r="AB16" s="54"/>
      <c r="AC16" s="55"/>
      <c r="AD16" s="54"/>
      <c r="AE16" s="55"/>
    </row>
    <row r="17" spans="4:14">
      <c r="D17" s="5"/>
    </row>
    <row r="20" spans="4:14">
      <c r="E20" s="27"/>
    </row>
    <row r="21" spans="4:14">
      <c r="N21" s="28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2"/>
  <sheetViews>
    <sheetView zoomScale="85" zoomScaleNormal="85" workbookViewId="0">
      <pane ySplit="4" topLeftCell="A5" activePane="bottomLeft" state="frozenSplit"/>
      <selection pane="bottomLeft" activeCell="A62" sqref="A62:XFD6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263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38" t="s">
        <v>85</v>
      </c>
      <c r="B5" s="57"/>
      <c r="C5" s="57"/>
      <c r="D5" s="7">
        <v>23.76</v>
      </c>
      <c r="E5" s="58">
        <f t="shared" ref="E5:E11" si="0">(D5*$A$3)-((F5*G5)+(H5*I5)+(J5*K5)+(L5*M5)+(N5*O5)+(P5*Q5)+(R5*S5)+(T5*U5)+(V5*W5)+(X5*Y5)+(Z5*AA5)+(AB5*AC5))</f>
        <v>73.932000000000016</v>
      </c>
      <c r="F5" s="44"/>
      <c r="G5" s="45"/>
      <c r="H5" s="44"/>
      <c r="I5" s="45"/>
      <c r="J5" s="44"/>
      <c r="K5" s="45"/>
      <c r="L5" s="44"/>
      <c r="M5" s="45"/>
      <c r="N5" s="59">
        <v>1</v>
      </c>
      <c r="O5" s="60">
        <v>2.1</v>
      </c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  <c r="AG5" s="1"/>
      <c r="AH5" s="1"/>
      <c r="AI5" s="1"/>
      <c r="AJ5" s="1"/>
      <c r="AK5" s="1"/>
      <c r="AL5" s="1"/>
      <c r="AM5" s="1"/>
      <c r="AN5" s="1"/>
    </row>
    <row r="6" spans="1:40">
      <c r="A6" s="38" t="s">
        <v>83</v>
      </c>
      <c r="B6" s="7">
        <v>0.85</v>
      </c>
      <c r="C6" s="7">
        <v>2.0499999999999998</v>
      </c>
      <c r="D6" s="7">
        <f t="shared" ref="D6" si="1">2*(B6+C6)</f>
        <v>5.8</v>
      </c>
      <c r="E6" s="58">
        <f t="shared" si="0"/>
        <v>18.559999999999999</v>
      </c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G6" s="1"/>
      <c r="AH6" s="1"/>
      <c r="AI6" s="1"/>
      <c r="AJ6" s="1"/>
      <c r="AK6" s="1"/>
      <c r="AL6" s="1"/>
      <c r="AM6" s="1"/>
      <c r="AN6" s="1"/>
    </row>
    <row r="7" spans="1:40">
      <c r="A7" s="38" t="s">
        <v>222</v>
      </c>
      <c r="B7" s="57"/>
      <c r="C7" s="57"/>
      <c r="D7" s="7">
        <v>23.6</v>
      </c>
      <c r="E7" s="58">
        <f t="shared" si="0"/>
        <v>70.420000000000016</v>
      </c>
      <c r="F7" s="59">
        <v>1.5</v>
      </c>
      <c r="G7" s="60">
        <v>1</v>
      </c>
      <c r="H7" s="59">
        <v>1.5</v>
      </c>
      <c r="I7" s="60">
        <v>1</v>
      </c>
      <c r="J7" s="44"/>
      <c r="K7" s="45"/>
      <c r="L7" s="44"/>
      <c r="M7" s="45"/>
      <c r="N7" s="59">
        <v>1</v>
      </c>
      <c r="O7" s="60">
        <v>2.1</v>
      </c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44"/>
      <c r="AC7" s="45"/>
      <c r="AG7" s="1"/>
      <c r="AH7" s="1"/>
      <c r="AI7" s="1"/>
      <c r="AJ7" s="1"/>
      <c r="AK7" s="1"/>
      <c r="AL7" s="1"/>
      <c r="AM7" s="1"/>
      <c r="AN7" s="1"/>
    </row>
    <row r="8" spans="1:40">
      <c r="A8" s="38" t="s">
        <v>83</v>
      </c>
      <c r="B8" s="7">
        <v>1.5</v>
      </c>
      <c r="C8" s="7">
        <v>1.95</v>
      </c>
      <c r="D8" s="7">
        <f t="shared" ref="D8:D11" si="2">2*(B8+C8)</f>
        <v>6.9</v>
      </c>
      <c r="E8" s="58">
        <f t="shared" si="0"/>
        <v>22.080000000000002</v>
      </c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B8" s="44"/>
      <c r="AC8" s="45"/>
      <c r="AG8" s="1"/>
      <c r="AH8" s="1"/>
      <c r="AI8" s="1"/>
      <c r="AJ8" s="1"/>
      <c r="AK8" s="1"/>
      <c r="AL8" s="1"/>
      <c r="AM8" s="1"/>
      <c r="AN8" s="1"/>
    </row>
    <row r="9" spans="1:40">
      <c r="A9" s="38" t="s">
        <v>84</v>
      </c>
      <c r="B9" s="7">
        <v>4.4000000000000004</v>
      </c>
      <c r="C9" s="7">
        <v>5.28</v>
      </c>
      <c r="D9" s="7">
        <f t="shared" si="2"/>
        <v>19.36</v>
      </c>
      <c r="E9" s="58">
        <f t="shared" si="0"/>
        <v>47.872</v>
      </c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B9" s="59">
        <v>4.4000000000000004</v>
      </c>
      <c r="AC9" s="60">
        <f>A3</f>
        <v>3.2</v>
      </c>
      <c r="AG9" s="1"/>
      <c r="AH9" s="1"/>
      <c r="AI9" s="1"/>
      <c r="AJ9" s="1"/>
      <c r="AK9" s="1"/>
      <c r="AL9" s="1"/>
      <c r="AM9" s="1"/>
      <c r="AN9" s="1"/>
    </row>
    <row r="10" spans="1:40">
      <c r="A10" s="38" t="s">
        <v>223</v>
      </c>
      <c r="B10" s="7">
        <v>4.4000000000000004</v>
      </c>
      <c r="C10" s="7">
        <v>3.85</v>
      </c>
      <c r="D10" s="7">
        <f t="shared" si="2"/>
        <v>16.5</v>
      </c>
      <c r="E10" s="58">
        <f t="shared" si="0"/>
        <v>37.22</v>
      </c>
      <c r="F10" s="59">
        <v>1.5</v>
      </c>
      <c r="G10" s="60">
        <v>1</v>
      </c>
      <c r="H10" s="44"/>
      <c r="I10" s="45"/>
      <c r="J10" s="44"/>
      <c r="K10" s="45"/>
      <c r="L10" s="44"/>
      <c r="M10" s="45"/>
      <c r="N10" s="44"/>
      <c r="O10" s="45"/>
      <c r="P10" s="44"/>
      <c r="Q10" s="45"/>
      <c r="R10" s="44"/>
      <c r="S10" s="45"/>
      <c r="T10" s="44"/>
      <c r="U10" s="45"/>
      <c r="V10" s="44"/>
      <c r="W10" s="45"/>
      <c r="X10" s="44"/>
      <c r="Y10" s="45"/>
      <c r="Z10" s="44"/>
      <c r="AA10" s="45"/>
      <c r="AB10" s="59">
        <v>4.4000000000000004</v>
      </c>
      <c r="AC10" s="60">
        <f>A3</f>
        <v>3.2</v>
      </c>
      <c r="AG10" s="1"/>
      <c r="AH10" s="1"/>
      <c r="AI10" s="1"/>
      <c r="AJ10" s="1"/>
      <c r="AK10" s="1"/>
      <c r="AL10" s="1"/>
      <c r="AM10" s="1"/>
      <c r="AN10" s="1"/>
    </row>
    <row r="11" spans="1:40">
      <c r="A11" s="38" t="s">
        <v>224</v>
      </c>
      <c r="B11" s="7">
        <v>3</v>
      </c>
      <c r="C11" s="7">
        <v>5.37</v>
      </c>
      <c r="D11" s="7">
        <f t="shared" si="2"/>
        <v>16.740000000000002</v>
      </c>
      <c r="E11" s="58">
        <f t="shared" si="0"/>
        <v>48.468000000000011</v>
      </c>
      <c r="F11" s="59">
        <v>1.5</v>
      </c>
      <c r="G11" s="60">
        <v>1</v>
      </c>
      <c r="H11" s="59">
        <v>1.5</v>
      </c>
      <c r="I11" s="60">
        <v>1</v>
      </c>
      <c r="J11" s="44"/>
      <c r="K11" s="45"/>
      <c r="L11" s="44"/>
      <c r="M11" s="45"/>
      <c r="N11" s="59">
        <v>1</v>
      </c>
      <c r="O11" s="60">
        <v>2.1</v>
      </c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B11" s="44"/>
      <c r="AC11" s="45"/>
      <c r="AG11" s="1"/>
      <c r="AH11" s="1"/>
      <c r="AI11" s="1"/>
      <c r="AJ11" s="1"/>
      <c r="AK11" s="1"/>
      <c r="AL11" s="1"/>
      <c r="AM11" s="1"/>
      <c r="AN11" s="1"/>
    </row>
    <row r="12" spans="1:40">
      <c r="E12" s="11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G12" s="1"/>
      <c r="AH12" s="1"/>
      <c r="AI12" s="1"/>
      <c r="AJ12" s="1"/>
      <c r="AK12" s="1"/>
      <c r="AL12" s="1"/>
      <c r="AM12" s="1"/>
      <c r="AN12" s="1"/>
    </row>
    <row r="13" spans="1:40">
      <c r="A13" s="38" t="s">
        <v>230</v>
      </c>
      <c r="B13" s="57"/>
      <c r="C13" s="57"/>
      <c r="D13" s="7">
        <v>36.26</v>
      </c>
      <c r="E13" s="58">
        <f>(D13*$A$3)-((F13*G13)+(H13*I13)+(J13*K13)+(L13*M13)+(N13*O13)+(P13*Q13)+(R13*S13)+(T13*U13)+(V13*W13)+(X13*Y13)+(Z13*AA13)+(AB13*AC13))</f>
        <v>113.032</v>
      </c>
      <c r="F13" s="59">
        <v>1.5</v>
      </c>
      <c r="G13" s="60">
        <v>1</v>
      </c>
      <c r="H13" s="59">
        <v>1.5</v>
      </c>
      <c r="I13" s="60">
        <v>1</v>
      </c>
      <c r="J13" s="44"/>
      <c r="K13" s="45"/>
      <c r="L13" s="44"/>
      <c r="M13" s="45"/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B13" s="44"/>
      <c r="AC13" s="45"/>
      <c r="AG13" s="1"/>
      <c r="AH13" s="1"/>
      <c r="AI13" s="1"/>
      <c r="AJ13" s="1"/>
      <c r="AK13" s="1"/>
      <c r="AL13" s="1"/>
      <c r="AM13" s="1"/>
      <c r="AN13" s="1"/>
    </row>
    <row r="14" spans="1:40">
      <c r="A14" s="38" t="s">
        <v>231</v>
      </c>
      <c r="B14" s="7">
        <v>4.8</v>
      </c>
      <c r="C14" s="7">
        <v>9.5299999999999994</v>
      </c>
      <c r="D14" s="7">
        <f t="shared" ref="D14:D15" si="3">2*(B14+C14)</f>
        <v>28.659999999999997</v>
      </c>
      <c r="E14" s="58">
        <f>(D14*$A$3)-((F14*G14)+(H14*I14)+(J14*K14)+(L14*M14)+(N14*O14)+(P14*Q14)+(R14*S14)+(T14*U14)+(V14*W14)+(X14*Y14)+(Z14*AA14)+(AB14*AC14))</f>
        <v>90.211999999999989</v>
      </c>
      <c r="F14" s="59">
        <v>1.5</v>
      </c>
      <c r="G14" s="60">
        <v>1</v>
      </c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/>
      <c r="T14" s="44"/>
      <c r="U14" s="45"/>
      <c r="V14" s="44"/>
      <c r="W14" s="45"/>
      <c r="X14" s="44"/>
      <c r="Y14" s="45"/>
      <c r="Z14" s="44"/>
      <c r="AA14" s="45"/>
      <c r="AB14" s="44"/>
      <c r="AC14" s="45"/>
      <c r="AG14" s="1"/>
      <c r="AH14" s="1"/>
      <c r="AI14" s="1"/>
      <c r="AJ14" s="1"/>
      <c r="AK14" s="1"/>
      <c r="AL14" s="1"/>
      <c r="AM14" s="1"/>
      <c r="AN14" s="1"/>
    </row>
    <row r="15" spans="1:40">
      <c r="A15" s="38" t="s">
        <v>232</v>
      </c>
      <c r="B15" s="7">
        <v>3.3</v>
      </c>
      <c r="C15" s="7">
        <v>5.72</v>
      </c>
      <c r="D15" s="7">
        <f t="shared" si="3"/>
        <v>18.04</v>
      </c>
      <c r="E15" s="58">
        <f>(D15*$A$3)-((F15*G15)+(H15*I15)+(J15*K15)+(L15*M15)+(N15*O15)+(P15*Q15)+(R15*S15)+(T15*U15)+(V15*W15)+(X15*Y15)+(Z15*AA15)+(AB15*AC15))</f>
        <v>50.3855</v>
      </c>
      <c r="F15" s="59">
        <v>1.5</v>
      </c>
      <c r="G15" s="60">
        <v>1</v>
      </c>
      <c r="H15" s="59">
        <v>1.5</v>
      </c>
      <c r="I15" s="60">
        <v>1</v>
      </c>
      <c r="J15" s="44"/>
      <c r="K15" s="45"/>
      <c r="L15" s="44"/>
      <c r="M15" s="45"/>
      <c r="N15" s="59">
        <v>1</v>
      </c>
      <c r="O15" s="60">
        <v>2.1</v>
      </c>
      <c r="P15" s="44"/>
      <c r="Q15" s="45"/>
      <c r="R15" s="44"/>
      <c r="S15" s="45"/>
      <c r="T15" s="44"/>
      <c r="U15" s="45"/>
      <c r="V15" s="44"/>
      <c r="W15" s="45"/>
      <c r="X15" s="44"/>
      <c r="Y15" s="45"/>
      <c r="Z15" s="44"/>
      <c r="AA15" s="45"/>
      <c r="AB15" s="59">
        <v>1.95</v>
      </c>
      <c r="AC15" s="60">
        <v>1.1499999999999999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38" t="s">
        <v>228</v>
      </c>
      <c r="B16" s="9"/>
      <c r="C16" s="9"/>
      <c r="D16" s="7">
        <f>(40+10.55+11.55+2+7.1+4.15+14.3+29.57+3.55+1.75+3.7+13.86+14.75)-(4.2+21.9)</f>
        <v>130.72999999999999</v>
      </c>
      <c r="E16" s="58">
        <f>(D16*2.2)-((F16*G16)+(H16*I16)+(J16*K16)+(L16*M16)+(N16*O16)+(P16*Q16)+(R16*S16)+(T16*U16)+(V16*W16)+(X16*Y16)+(Z16*AA16)+(AB16*AC16))</f>
        <v>287.60599999999999</v>
      </c>
      <c r="F16" s="54"/>
      <c r="G16" s="55"/>
      <c r="H16" s="54"/>
      <c r="I16" s="55"/>
      <c r="J16" s="54"/>
      <c r="K16" s="55"/>
      <c r="L16" s="54"/>
      <c r="M16" s="55"/>
      <c r="N16" s="54"/>
      <c r="O16" s="55"/>
      <c r="P16" s="54"/>
      <c r="Q16" s="55"/>
      <c r="R16" s="54"/>
      <c r="S16" s="55"/>
      <c r="T16" s="54"/>
      <c r="U16" s="55"/>
      <c r="V16" s="54"/>
      <c r="W16" s="55"/>
      <c r="X16" s="54"/>
      <c r="Y16" s="55"/>
      <c r="Z16" s="54"/>
      <c r="AA16" s="55"/>
      <c r="AB16" s="54"/>
      <c r="AC16" s="55"/>
      <c r="AG16" s="1"/>
      <c r="AH16" s="1"/>
      <c r="AI16" s="1"/>
      <c r="AJ16" s="1"/>
      <c r="AK16" s="1"/>
      <c r="AL16" s="1"/>
      <c r="AM16" s="1"/>
      <c r="AN16" s="1"/>
    </row>
    <row r="17" spans="1:40">
      <c r="A17" s="38" t="s">
        <v>229</v>
      </c>
      <c r="B17" s="9"/>
      <c r="C17" s="9"/>
      <c r="D17" s="7">
        <f>3.3+5.37+5.37+4.8+9.33+9.33+4.4+3.3</f>
        <v>45.199999999999996</v>
      </c>
      <c r="E17" s="58">
        <f>(D17*0.8)-((F17*G17)+(H17*I17)+(J17*K17)+(L17*M17)+(N17*O17)+(P17*Q17)+(R17*S17)+(T17*U17)+(V17*W17)+(X17*Y17)+(Z17*AA17)+(AB17*AC17))</f>
        <v>36.159999999999997</v>
      </c>
      <c r="F17" s="54"/>
      <c r="G17" s="55"/>
      <c r="H17" s="54"/>
      <c r="I17" s="55"/>
      <c r="J17" s="54"/>
      <c r="K17" s="55"/>
      <c r="L17" s="54"/>
      <c r="M17" s="55"/>
      <c r="N17" s="54"/>
      <c r="O17" s="55"/>
      <c r="P17" s="54"/>
      <c r="Q17" s="55"/>
      <c r="R17" s="54"/>
      <c r="S17" s="55"/>
      <c r="T17" s="54"/>
      <c r="U17" s="55"/>
      <c r="V17" s="54"/>
      <c r="W17" s="55"/>
      <c r="X17" s="54"/>
      <c r="Y17" s="55"/>
      <c r="Z17" s="54"/>
      <c r="AA17" s="55"/>
      <c r="AB17" s="54"/>
      <c r="AC17" s="55"/>
      <c r="AG17" s="1"/>
      <c r="AH17" s="1"/>
      <c r="AI17" s="1"/>
      <c r="AJ17" s="1"/>
      <c r="AK17" s="1"/>
      <c r="AL17" s="1"/>
      <c r="AM17" s="1"/>
      <c r="AN17" s="1"/>
    </row>
    <row r="21" spans="1:40" hidden="1"/>
    <row r="22" spans="1:40" hidden="1"/>
    <row r="23" spans="1:40" hidden="1"/>
    <row r="24" spans="1:40" hidden="1"/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29" hidden="1"/>
    <row r="50" spans="1:29" hidden="1"/>
    <row r="51" spans="1:29">
      <c r="A51" s="87" t="s">
        <v>58</v>
      </c>
      <c r="B51" s="123">
        <f>SUM(E5:E17)</f>
        <v>895.94749999999999</v>
      </c>
      <c r="C51" s="124"/>
      <c r="E51" s="27"/>
    </row>
    <row r="52" spans="1:29" hidden="1">
      <c r="A52" s="5" t="s">
        <v>279</v>
      </c>
    </row>
    <row r="58" spans="1:29">
      <c r="A58" s="120" t="s">
        <v>264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</row>
    <row r="59" spans="1:29">
      <c r="A59" s="93" t="s">
        <v>243</v>
      </c>
      <c r="B59" s="9"/>
      <c r="C59" s="9"/>
      <c r="D59" s="17"/>
      <c r="E59" s="17"/>
      <c r="F59" s="17"/>
      <c r="G59" s="18"/>
      <c r="H59" s="17"/>
      <c r="I59" s="18"/>
      <c r="J59" s="17"/>
      <c r="K59" s="18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7"/>
      <c r="AA59" s="18"/>
      <c r="AB59" s="17"/>
      <c r="AC59" s="18"/>
    </row>
    <row r="61" spans="1:29">
      <c r="A61" s="93" t="s">
        <v>58</v>
      </c>
      <c r="B61" s="123">
        <f>SUM(E59)</f>
        <v>0</v>
      </c>
      <c r="C61" s="124"/>
    </row>
    <row r="62" spans="1:29" hidden="1">
      <c r="A62" s="5" t="s">
        <v>244</v>
      </c>
    </row>
  </sheetData>
  <mergeCells count="17">
    <mergeCell ref="A1:AC1"/>
    <mergeCell ref="A58:AC5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B61:C61"/>
    <mergeCell ref="X3:Y3"/>
    <mergeCell ref="Z3:AA3"/>
    <mergeCell ref="AB3:AC3"/>
    <mergeCell ref="B51:C51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5"/>
  <sheetViews>
    <sheetView zoomScale="85" zoomScaleNormal="85" workbookViewId="0">
      <pane ySplit="4" topLeftCell="A5" activePane="bottomLeft" state="frozenSplit"/>
      <selection pane="bottomLeft" activeCell="N64" sqref="N6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265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v>2.2000000000000002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113" t="s">
        <v>392</v>
      </c>
      <c r="B5" s="9"/>
      <c r="C5" s="9"/>
      <c r="D5" s="6">
        <f>4.2+21.9</f>
        <v>26.099999999999998</v>
      </c>
      <c r="E5" s="58">
        <f>(D5*$A$3)-((F5*G5)+(H5*I5)+(J5*K5)+(L5*M5)+(N5*O5)+(P5*Q5)+(R5*S5)+(T5*U5)+(V5*W5)+(X5*Y5)+(Z5*AA5)+(AB5*AC5))</f>
        <v>57.42</v>
      </c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114" t="s">
        <v>392</v>
      </c>
      <c r="B6" s="9"/>
      <c r="C6" s="9"/>
      <c r="D6" s="6">
        <v>1.95</v>
      </c>
      <c r="E6" s="58">
        <f>(D6*1.15)-((F6*G6)+(H6*I6)+(J6*K6)+(L6*M6)+(N6*O6)+(P6*Q6)+(R6*S6)+(T6*U6)+(V6*W6)+(X6*Y6)+(Z6*AA6)+(AB6*AC6))</f>
        <v>2.2424999999999997</v>
      </c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I6" s="1"/>
      <c r="AJ6" s="1"/>
      <c r="AK6" s="1"/>
      <c r="AL6" s="1"/>
      <c r="AM6" s="1"/>
      <c r="AN6" s="1"/>
    </row>
    <row r="7" spans="1:40" hidden="1"/>
    <row r="8" spans="1:40" hidden="1"/>
    <row r="9" spans="1:40" hidden="1"/>
    <row r="10" spans="1:40" hidden="1"/>
    <row r="11" spans="1:40" hidden="1">
      <c r="L11" s="28"/>
    </row>
    <row r="12" spans="1:40" hidden="1"/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0" spans="1:3" hidden="1"/>
    <row r="21" spans="1:3" hidden="1"/>
    <row r="22" spans="1:3" hidden="1"/>
    <row r="24" spans="1:3">
      <c r="A24" s="29" t="s">
        <v>58</v>
      </c>
      <c r="B24" s="123">
        <f>SUM(E5:E6)</f>
        <v>59.662500000000001</v>
      </c>
      <c r="C24" s="124"/>
    </row>
    <row r="25" spans="1:3" hidden="1">
      <c r="A25" s="5" t="s">
        <v>280</v>
      </c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4"/>
  <sheetViews>
    <sheetView zoomScale="85" zoomScaleNormal="85" workbookViewId="0">
      <pane ySplit="4" topLeftCell="A5" activePane="bottomLeft" state="frozenSplit"/>
      <selection pane="bottomLeft" activeCell="A24" sqref="A24:XFD2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266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87" t="s">
        <v>111</v>
      </c>
      <c r="B5" s="6">
        <v>0</v>
      </c>
      <c r="C5" s="6">
        <v>0</v>
      </c>
      <c r="D5" s="6">
        <v>0</v>
      </c>
      <c r="E5" s="4">
        <v>0</v>
      </c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 hidden="1">
      <c r="AG6" s="1"/>
      <c r="AH6" s="1"/>
      <c r="AI6" s="1"/>
      <c r="AJ6" s="1"/>
      <c r="AK6" s="1"/>
      <c r="AL6" s="1"/>
      <c r="AM6" s="1"/>
      <c r="AN6" s="1"/>
    </row>
    <row r="7" spans="1:40" hidden="1"/>
    <row r="8" spans="1:40" hidden="1"/>
    <row r="9" spans="1:40" hidden="1"/>
    <row r="10" spans="1:40" hidden="1"/>
    <row r="11" spans="1:40" hidden="1">
      <c r="L11" s="28"/>
    </row>
    <row r="12" spans="1:40" hidden="1"/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3" spans="1:3">
      <c r="A23" s="87" t="s">
        <v>58</v>
      </c>
      <c r="B23" s="123">
        <f>SUM(E5:E5)</f>
        <v>0</v>
      </c>
      <c r="C23" s="124"/>
    </row>
    <row r="24" spans="1:3" hidden="1">
      <c r="A24" s="5" t="s">
        <v>281</v>
      </c>
    </row>
  </sheetData>
  <mergeCells count="15">
    <mergeCell ref="A1:AC1"/>
    <mergeCell ref="B23:C23"/>
    <mergeCell ref="X3:Y3"/>
    <mergeCell ref="Z3:AA3"/>
    <mergeCell ref="AB3:AC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12"/>
  <sheetViews>
    <sheetView zoomScale="85" zoomScaleNormal="85" workbookViewId="0">
      <pane ySplit="4" topLeftCell="A5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38" t="s">
        <v>230</v>
      </c>
      <c r="B5" s="57"/>
      <c r="C5" s="57"/>
      <c r="D5" s="7">
        <v>36.26</v>
      </c>
      <c r="E5" s="58">
        <f>(D5*$A$3)-((F5*G5)+(H5*I5)+(J5*K5)+(L5*M5)+(N5*O5)+(P5*Q5)+(R5*S5)+(T5*U5)+(V5*W5)+(X5*Y5)+(Z5*AA5)+(AB5*AC5))</f>
        <v>113.032</v>
      </c>
      <c r="F5" s="59">
        <v>1.5</v>
      </c>
      <c r="G5" s="60">
        <v>1</v>
      </c>
      <c r="H5" s="59">
        <v>1.5</v>
      </c>
      <c r="I5" s="60">
        <v>1</v>
      </c>
      <c r="J5" s="44"/>
      <c r="K5" s="45"/>
      <c r="L5" s="44"/>
      <c r="M5" s="45"/>
      <c r="N5" s="44"/>
      <c r="O5" s="45"/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</row>
    <row r="6" spans="1:40">
      <c r="A6" s="38" t="s">
        <v>231</v>
      </c>
      <c r="B6" s="7">
        <v>4.8</v>
      </c>
      <c r="C6" s="7">
        <v>9.5299999999999994</v>
      </c>
      <c r="D6" s="7">
        <f t="shared" ref="D6:D7" si="0">2*(B6+C6)</f>
        <v>28.659999999999997</v>
      </c>
      <c r="E6" s="58">
        <f>(D6*$A$3)-((F6*G6)+(H6*I6)+(J6*K6)+(L6*M6)+(N6*O6)+(P6*Q6)+(R6*S6)+(T6*U6)+(V6*W6)+(X6*Y6)+(Z6*AA6)+(AB6*AC6))</f>
        <v>90.211999999999989</v>
      </c>
      <c r="F6" s="59">
        <v>1.5</v>
      </c>
      <c r="G6" s="60">
        <v>1</v>
      </c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</row>
    <row r="7" spans="1:40">
      <c r="A7" s="38" t="s">
        <v>232</v>
      </c>
      <c r="B7" s="7">
        <v>3.3</v>
      </c>
      <c r="C7" s="7">
        <v>5.72</v>
      </c>
      <c r="D7" s="7">
        <f t="shared" si="0"/>
        <v>18.04</v>
      </c>
      <c r="E7" s="58">
        <f>(D7*$A$3)-((F7*G7)+(H7*I7)+(J7*K7)+(L7*M7)+(N7*O7)+(P7*Q7)+(R7*S7)+(T7*U7)+(V7*W7)+(X7*Y7)+(Z7*AA7)+(AB7*AC7))</f>
        <v>50.3855</v>
      </c>
      <c r="F7" s="59">
        <v>1.5</v>
      </c>
      <c r="G7" s="60">
        <v>1</v>
      </c>
      <c r="H7" s="59">
        <v>1.5</v>
      </c>
      <c r="I7" s="60">
        <v>1</v>
      </c>
      <c r="J7" s="44"/>
      <c r="K7" s="45"/>
      <c r="L7" s="44"/>
      <c r="M7" s="45"/>
      <c r="N7" s="59">
        <v>1</v>
      </c>
      <c r="O7" s="60">
        <v>2.1</v>
      </c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59">
        <v>1.95</v>
      </c>
      <c r="AC7" s="60">
        <v>1.1499999999999999</v>
      </c>
    </row>
    <row r="8" spans="1:40">
      <c r="A8" s="38" t="s">
        <v>228</v>
      </c>
      <c r="B8" s="9"/>
      <c r="C8" s="9"/>
      <c r="D8" s="7">
        <f>(40+10.55+11.55+2+7.1+4.15+14.3+29.57+3.55+1.75+3.7+13.86+14.75)-(4.2+21.9)</f>
        <v>130.72999999999999</v>
      </c>
      <c r="E8" s="58">
        <f>(D8*2.2)-((F8*G8)+(H8*I8)+(J8*K8)+(L8*M8)+(N8*O8)+(P8*Q8)+(R8*S8)+(T8*U8)+(V8*W8)+(X8*Y8)+(Z8*AA8)+(AB8*AC8))</f>
        <v>287.60599999999999</v>
      </c>
      <c r="F8" s="54"/>
      <c r="G8" s="55"/>
      <c r="H8" s="54"/>
      <c r="I8" s="55"/>
      <c r="J8" s="54"/>
      <c r="K8" s="55"/>
      <c r="L8" s="54"/>
      <c r="M8" s="55"/>
      <c r="N8" s="54"/>
      <c r="O8" s="55"/>
      <c r="P8" s="54"/>
      <c r="Q8" s="55"/>
      <c r="R8" s="54"/>
      <c r="S8" s="55"/>
      <c r="T8" s="54"/>
      <c r="U8" s="55"/>
      <c r="V8" s="54"/>
      <c r="W8" s="55"/>
      <c r="X8" s="54"/>
      <c r="Y8" s="55"/>
      <c r="Z8" s="54"/>
      <c r="AA8" s="55"/>
      <c r="AB8" s="54"/>
      <c r="AC8" s="55"/>
    </row>
    <row r="9" spans="1:40">
      <c r="A9" s="38" t="s">
        <v>229</v>
      </c>
      <c r="B9" s="9"/>
      <c r="C9" s="9"/>
      <c r="D9" s="7">
        <f>3.3+5.37+5.37+4.8+9.33+9.33+4.4+3.3</f>
        <v>45.199999999999996</v>
      </c>
      <c r="E9" s="58">
        <f>(D9*0.8)-((F9*G9)+(H9*I9)+(J9*K9)+(L9*M9)+(N9*O9)+(P9*Q9)+(R9*S9)+(T9*U9)+(V9*W9)+(X9*Y9)+(Z9*AA9)+(AB9*AC9))</f>
        <v>36.159999999999997</v>
      </c>
      <c r="F9" s="54"/>
      <c r="G9" s="55"/>
      <c r="H9" s="54"/>
      <c r="I9" s="55"/>
      <c r="J9" s="54"/>
      <c r="K9" s="55"/>
      <c r="L9" s="54"/>
      <c r="M9" s="55"/>
      <c r="N9" s="54"/>
      <c r="O9" s="55"/>
      <c r="P9" s="54"/>
      <c r="Q9" s="55"/>
      <c r="R9" s="54"/>
      <c r="S9" s="55"/>
      <c r="T9" s="54"/>
      <c r="U9" s="55"/>
      <c r="V9" s="54"/>
      <c r="W9" s="55"/>
      <c r="X9" s="54"/>
      <c r="Y9" s="55"/>
      <c r="Z9" s="54"/>
      <c r="AA9" s="55"/>
      <c r="AB9" s="54"/>
      <c r="AC9" s="55"/>
    </row>
    <row r="11" spans="1:40">
      <c r="A11" s="35" t="s">
        <v>58</v>
      </c>
      <c r="B11" s="123">
        <f>SUM(E5:E9)</f>
        <v>577.39549999999997</v>
      </c>
      <c r="C11" s="124"/>
    </row>
    <row r="12" spans="1:40" hidden="1">
      <c r="A12" s="5" t="s">
        <v>283</v>
      </c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43"/>
  <sheetViews>
    <sheetView zoomScale="85" zoomScaleNormal="85" workbookViewId="0">
      <pane ySplit="4" topLeftCell="A5" activePane="bottomLeft" state="frozenSplit"/>
      <selection pane="bottomLeft" activeCell="A42" sqref="A42:XFD4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284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38" t="s">
        <v>85</v>
      </c>
      <c r="B5" s="57"/>
      <c r="C5" s="57"/>
      <c r="D5" s="7">
        <v>23.76</v>
      </c>
      <c r="E5" s="58">
        <f>(D5*$A$3)-((F5*G5)+(H5*I5)+(J5*K5)+(L5*M5)+(N5*O5)+(P5*Q5)+(R5*S5)+(T5*U5)+(V5*W5)+(X5*Y5)+(Z5*AA5)+(AB5*AC5))</f>
        <v>73.932000000000016</v>
      </c>
      <c r="F5" s="44"/>
      <c r="G5" s="45"/>
      <c r="H5" s="44"/>
      <c r="I5" s="45"/>
      <c r="J5" s="44"/>
      <c r="K5" s="45"/>
      <c r="L5" s="44"/>
      <c r="M5" s="45"/>
      <c r="N5" s="59">
        <v>1</v>
      </c>
      <c r="O5" s="60">
        <v>2.1</v>
      </c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  <c r="AG5" s="1"/>
      <c r="AH5" s="1"/>
      <c r="AI5" s="1"/>
      <c r="AJ5" s="1"/>
      <c r="AK5" s="1"/>
      <c r="AL5" s="1"/>
      <c r="AM5" s="1"/>
      <c r="AN5" s="1"/>
    </row>
    <row r="6" spans="1:40">
      <c r="A6" s="38" t="s">
        <v>222</v>
      </c>
      <c r="B6" s="57"/>
      <c r="C6" s="57"/>
      <c r="D6" s="57"/>
      <c r="E6" s="57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G6" s="1"/>
      <c r="AH6" s="1"/>
      <c r="AI6" s="1"/>
      <c r="AJ6" s="1"/>
      <c r="AK6" s="1"/>
      <c r="AL6" s="1"/>
      <c r="AM6" s="1"/>
      <c r="AN6" s="1"/>
    </row>
    <row r="7" spans="1:40">
      <c r="A7" s="38" t="s">
        <v>84</v>
      </c>
      <c r="B7" s="7">
        <v>4.4000000000000004</v>
      </c>
      <c r="C7" s="7">
        <v>5.28</v>
      </c>
      <c r="D7" s="7">
        <f t="shared" ref="D7" si="0">2*(B7+C7)</f>
        <v>19.36</v>
      </c>
      <c r="E7" s="58">
        <f>(D7*$A$3)-((F7*G7)+(H7*I7)+(J7*K7)+(L7*M7)+(N7*O7)+(P7*Q7)+(R7*S7)+(T7*U7)+(V7*W7)+(X7*Y7)+(Z7*AA7)+(AB7*AC7))</f>
        <v>47.872</v>
      </c>
      <c r="F7" s="44"/>
      <c r="G7" s="45"/>
      <c r="H7" s="44"/>
      <c r="I7" s="45"/>
      <c r="J7" s="44"/>
      <c r="K7" s="45"/>
      <c r="L7" s="44"/>
      <c r="M7" s="45"/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59">
        <v>4.4000000000000004</v>
      </c>
      <c r="AC7" s="60">
        <f>A3</f>
        <v>3.2</v>
      </c>
      <c r="AG7" s="1"/>
      <c r="AH7" s="1"/>
      <c r="AI7" s="1"/>
      <c r="AJ7" s="1"/>
      <c r="AK7" s="1"/>
      <c r="AL7" s="1"/>
      <c r="AM7" s="1"/>
      <c r="AN7" s="1"/>
    </row>
    <row r="8" spans="1:40">
      <c r="A8" s="38" t="s">
        <v>223</v>
      </c>
      <c r="B8" s="57"/>
      <c r="C8" s="57"/>
      <c r="D8" s="57"/>
      <c r="E8" s="57"/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B8" s="44"/>
      <c r="AC8" s="45"/>
      <c r="AG8" s="1"/>
      <c r="AH8" s="1"/>
      <c r="AI8" s="1"/>
      <c r="AJ8" s="1"/>
      <c r="AK8" s="1"/>
      <c r="AL8" s="1"/>
      <c r="AM8" s="1"/>
      <c r="AN8" s="1"/>
    </row>
    <row r="9" spans="1:40">
      <c r="A9" s="38" t="s">
        <v>224</v>
      </c>
      <c r="B9" s="57"/>
      <c r="C9" s="57"/>
      <c r="D9" s="57"/>
      <c r="E9" s="57"/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B9" s="44"/>
      <c r="AC9" s="45"/>
      <c r="AG9" s="1"/>
      <c r="AH9" s="1"/>
      <c r="AI9" s="1"/>
      <c r="AJ9" s="1"/>
      <c r="AK9" s="1"/>
      <c r="AL9" s="1"/>
      <c r="AM9" s="1"/>
      <c r="AN9" s="1"/>
    </row>
    <row r="10" spans="1:40" hidden="1"/>
    <row r="11" spans="1:40" hidden="1"/>
    <row r="12" spans="1:40" ht="5.0999999999999996" hidden="1" customHeight="1"/>
    <row r="13" spans="1:40" hidden="1"/>
    <row r="14" spans="1:40" hidden="1"/>
    <row r="15" spans="1:40" hidden="1"/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 hidden="1"/>
    <row r="37" spans="1:3" hidden="1"/>
    <row r="41" spans="1:3">
      <c r="A41" s="36" t="s">
        <v>58</v>
      </c>
      <c r="B41" s="123">
        <f>SUM(E5:E9)</f>
        <v>121.80400000000002</v>
      </c>
      <c r="C41" s="124"/>
    </row>
    <row r="42" spans="1:3" hidden="1">
      <c r="A42" s="5" t="s">
        <v>285</v>
      </c>
    </row>
    <row r="43" spans="1:3">
      <c r="A43" s="31" t="s">
        <v>102</v>
      </c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37"/>
  <sheetViews>
    <sheetView zoomScale="85" zoomScaleNormal="85" workbookViewId="0">
      <pane ySplit="4" topLeftCell="A5" activePane="bottomLeft" state="frozenSplit"/>
      <selection pane="bottomLeft"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286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103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v>1.4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87" t="s">
        <v>233</v>
      </c>
      <c r="B5" s="6">
        <v>0</v>
      </c>
      <c r="C5" s="6">
        <v>0</v>
      </c>
      <c r="D5" s="6">
        <v>0</v>
      </c>
      <c r="E5" s="4">
        <v>0</v>
      </c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5">
        <v>2.2000000000000002</v>
      </c>
      <c r="AC5" s="16">
        <v>1.4</v>
      </c>
      <c r="AG5" s="1"/>
      <c r="AH5" s="1"/>
      <c r="AI5" s="1"/>
      <c r="AJ5" s="1"/>
      <c r="AK5" s="1"/>
      <c r="AL5" s="1"/>
      <c r="AM5" s="1"/>
      <c r="AN5" s="1"/>
    </row>
    <row r="9" spans="1:40" hidden="1"/>
    <row r="10" spans="1:40" hidden="1">
      <c r="L10" s="28"/>
    </row>
    <row r="11" spans="1:40" hidden="1"/>
    <row r="12" spans="1:40" hidden="1"/>
    <row r="13" spans="1:40" hidden="1"/>
    <row r="14" spans="1:40" hidden="1"/>
    <row r="15" spans="1:40" hidden="1"/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>
      <c r="A36" s="37" t="s">
        <v>58</v>
      </c>
      <c r="B36" s="123">
        <f>SUM(E5:E5)</f>
        <v>0</v>
      </c>
      <c r="C36" s="124"/>
    </row>
    <row r="37" spans="1:3" hidden="1">
      <c r="A37" s="5" t="s">
        <v>287</v>
      </c>
    </row>
  </sheetData>
  <mergeCells count="15">
    <mergeCell ref="A1:AC1"/>
    <mergeCell ref="X3:Y3"/>
    <mergeCell ref="Z3:AA3"/>
    <mergeCell ref="AB3:AC3"/>
    <mergeCell ref="B36:C36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7"/>
  <sheetViews>
    <sheetView zoomScale="85" zoomScaleNormal="85" workbookViewId="0">
      <pane ySplit="2" topLeftCell="A3" activePane="bottomLeft" state="frozenSplit"/>
      <selection pane="bottomLeft" activeCell="A7" sqref="A7:XFD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288</v>
      </c>
      <c r="B1" s="120"/>
      <c r="C1" s="120"/>
      <c r="D1" s="120"/>
      <c r="E1" s="120"/>
    </row>
    <row r="2" spans="1:16" ht="30" customHeight="1">
      <c r="A2" s="1"/>
      <c r="B2" s="20" t="s">
        <v>245</v>
      </c>
      <c r="C2" s="10" t="s">
        <v>5</v>
      </c>
      <c r="D2" s="20" t="s">
        <v>6</v>
      </c>
      <c r="E2" s="19" t="s">
        <v>2</v>
      </c>
      <c r="I2" s="1"/>
      <c r="J2" s="1"/>
      <c r="K2" s="1"/>
      <c r="L2" s="1"/>
      <c r="M2" s="1"/>
      <c r="N2" s="1"/>
      <c r="O2" s="1"/>
      <c r="P2" s="1"/>
    </row>
    <row r="3" spans="1:16">
      <c r="A3" s="94" t="s">
        <v>246</v>
      </c>
      <c r="B3" s="95">
        <v>0</v>
      </c>
      <c r="C3" s="6">
        <v>0</v>
      </c>
      <c r="D3" s="6">
        <v>0</v>
      </c>
      <c r="E3" s="6">
        <v>0</v>
      </c>
      <c r="I3" s="1"/>
      <c r="J3" s="1"/>
      <c r="K3" s="1"/>
      <c r="L3" s="1"/>
      <c r="M3" s="1"/>
      <c r="N3" s="1"/>
      <c r="O3" s="1"/>
      <c r="P3" s="1"/>
    </row>
    <row r="4" spans="1:16">
      <c r="A4" s="94" t="s">
        <v>247</v>
      </c>
      <c r="B4" s="95">
        <v>0</v>
      </c>
      <c r="C4" s="6">
        <v>0</v>
      </c>
      <c r="D4" s="6">
        <v>0</v>
      </c>
      <c r="E4" s="6">
        <v>0</v>
      </c>
      <c r="I4" s="1"/>
      <c r="J4" s="1"/>
      <c r="K4" s="1"/>
      <c r="L4" s="1"/>
      <c r="M4" s="1"/>
      <c r="N4" s="1"/>
      <c r="O4" s="1"/>
      <c r="P4" s="1"/>
    </row>
    <row r="5" spans="1:16">
      <c r="I5" s="1"/>
      <c r="J5" s="1"/>
      <c r="K5" s="1"/>
      <c r="L5" s="1"/>
      <c r="M5" s="1"/>
      <c r="N5" s="1"/>
      <c r="O5" s="1"/>
      <c r="P5" s="1"/>
    </row>
    <row r="6" spans="1:16">
      <c r="A6" s="94" t="s">
        <v>58</v>
      </c>
      <c r="B6" s="128">
        <f>SUM(E3:E4)</f>
        <v>0</v>
      </c>
      <c r="C6" s="129"/>
      <c r="I6" s="1"/>
      <c r="J6" s="1"/>
      <c r="K6" s="1"/>
      <c r="L6" s="1"/>
      <c r="M6" s="1"/>
      <c r="N6" s="1"/>
      <c r="O6" s="1"/>
      <c r="P6" s="1"/>
    </row>
    <row r="7" spans="1:16" hidden="1">
      <c r="A7" s="5" t="s">
        <v>289</v>
      </c>
    </row>
  </sheetData>
  <mergeCells count="2">
    <mergeCell ref="B6:C6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7"/>
  <sheetViews>
    <sheetView zoomScale="85" zoomScaleNormal="85" workbookViewId="0">
      <pane ySplit="4" topLeftCell="A5" activePane="bottomLeft" state="frozenSplit"/>
      <selection pane="bottomLeft"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290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 s="61" customFormat="1">
      <c r="A5" s="38" t="s">
        <v>85</v>
      </c>
      <c r="B5" s="57"/>
      <c r="C5" s="57"/>
      <c r="D5" s="7">
        <v>23.76</v>
      </c>
      <c r="E5" s="58">
        <f>(D5*$A$3)-((F5*G5)+(H5*I5)+(J5*K5)+(L5*M5)+(N5*O5)+(P5*Q5)+(R5*S5)+(T5*U5)+(V5*W5)+(X5*Y5)+(Z5*AA5)+(AB5*AC5))</f>
        <v>73.932000000000016</v>
      </c>
      <c r="F5" s="44"/>
      <c r="G5" s="45"/>
      <c r="H5" s="44"/>
      <c r="I5" s="45"/>
      <c r="J5" s="44"/>
      <c r="K5" s="45"/>
      <c r="L5" s="44"/>
      <c r="M5" s="45"/>
      <c r="N5" s="59">
        <v>1</v>
      </c>
      <c r="O5" s="60">
        <v>2.1</v>
      </c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  <c r="AG5" s="62"/>
      <c r="AH5" s="62"/>
      <c r="AI5" s="62"/>
      <c r="AJ5" s="62"/>
      <c r="AK5" s="62"/>
      <c r="AL5" s="62"/>
      <c r="AM5" s="62"/>
      <c r="AN5" s="62"/>
    </row>
    <row r="6" spans="1:40" s="61" customFormat="1">
      <c r="A6" s="38" t="s">
        <v>222</v>
      </c>
      <c r="B6" s="57"/>
      <c r="C6" s="57"/>
      <c r="D6" s="57"/>
      <c r="E6" s="57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G6" s="62"/>
      <c r="AH6" s="62"/>
      <c r="AI6" s="62"/>
      <c r="AJ6" s="62"/>
      <c r="AK6" s="62"/>
      <c r="AL6" s="62"/>
      <c r="AM6" s="62"/>
      <c r="AN6" s="62"/>
    </row>
    <row r="7" spans="1:40" s="61" customFormat="1">
      <c r="A7" s="38" t="s">
        <v>84</v>
      </c>
      <c r="B7" s="7">
        <v>4.4000000000000004</v>
      </c>
      <c r="C7" s="7">
        <v>5.28</v>
      </c>
      <c r="D7" s="7">
        <f t="shared" ref="D7" si="0">2*(B7+C7)</f>
        <v>19.36</v>
      </c>
      <c r="E7" s="58">
        <f>(D7*$A$3)-((F7*G7)+(H7*I7)+(J7*K7)+(L7*M7)+(N7*O7)+(P7*Q7)+(R7*S7)+(T7*U7)+(V7*W7)+(X7*Y7)+(Z7*AA7)+(AB7*AC7))</f>
        <v>47.872</v>
      </c>
      <c r="F7" s="44"/>
      <c r="G7" s="45"/>
      <c r="H7" s="44"/>
      <c r="I7" s="45"/>
      <c r="J7" s="44"/>
      <c r="K7" s="45"/>
      <c r="L7" s="44"/>
      <c r="M7" s="45"/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59">
        <v>4.4000000000000004</v>
      </c>
      <c r="AC7" s="60">
        <f>A3</f>
        <v>3.2</v>
      </c>
      <c r="AG7" s="62"/>
      <c r="AH7" s="62"/>
      <c r="AI7" s="62"/>
      <c r="AJ7" s="62"/>
      <c r="AK7" s="62"/>
      <c r="AL7" s="62"/>
      <c r="AM7" s="62"/>
      <c r="AN7" s="62"/>
    </row>
    <row r="8" spans="1:40" s="61" customFormat="1">
      <c r="A8" s="38" t="s">
        <v>223</v>
      </c>
      <c r="B8" s="57"/>
      <c r="C8" s="57"/>
      <c r="D8" s="57"/>
      <c r="E8" s="57"/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B8" s="44"/>
      <c r="AC8" s="45"/>
      <c r="AG8" s="62"/>
      <c r="AH8" s="62"/>
      <c r="AI8" s="62"/>
      <c r="AJ8" s="62"/>
      <c r="AK8" s="62"/>
      <c r="AL8" s="62"/>
      <c r="AM8" s="62"/>
      <c r="AN8" s="62"/>
    </row>
    <row r="9" spans="1:40" s="61" customFormat="1">
      <c r="A9" s="38" t="s">
        <v>224</v>
      </c>
      <c r="B9" s="57"/>
      <c r="C9" s="57"/>
      <c r="D9" s="57"/>
      <c r="E9" s="57"/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B9" s="44"/>
      <c r="AC9" s="45"/>
      <c r="AG9" s="62"/>
      <c r="AH9" s="62"/>
      <c r="AI9" s="62"/>
      <c r="AJ9" s="62"/>
      <c r="AK9" s="62"/>
      <c r="AL9" s="62"/>
      <c r="AM9" s="62"/>
      <c r="AN9" s="62"/>
    </row>
    <row r="10" spans="1:40" s="61" customFormat="1">
      <c r="A10" s="5"/>
      <c r="B10" s="5"/>
      <c r="C10" s="5"/>
      <c r="D10" s="5"/>
      <c r="E10" s="5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G10" s="62"/>
      <c r="AH10" s="62"/>
      <c r="AI10" s="62"/>
      <c r="AJ10" s="62"/>
      <c r="AK10" s="62"/>
      <c r="AL10" s="62"/>
      <c r="AM10" s="62"/>
      <c r="AN10" s="62"/>
    </row>
    <row r="11" spans="1:40" s="61" customFormat="1">
      <c r="A11" s="38" t="s">
        <v>230</v>
      </c>
      <c r="B11" s="57"/>
      <c r="C11" s="57"/>
      <c r="D11" s="7">
        <v>36.26</v>
      </c>
      <c r="E11" s="58">
        <f>(D11*$A$3)-((F11*G11)+(H11*I11)+(J11*K11)+(L11*M11)+(N11*O11)+(P11*Q11)+(R11*S11)+(T11*U11)+(V11*W11)+(X11*Y11)+(Z11*AA11)+(AB11*AC11))</f>
        <v>113.032</v>
      </c>
      <c r="F11" s="59">
        <v>1.5</v>
      </c>
      <c r="G11" s="60">
        <v>1</v>
      </c>
      <c r="H11" s="59">
        <v>1.5</v>
      </c>
      <c r="I11" s="60">
        <v>1</v>
      </c>
      <c r="J11" s="44"/>
      <c r="K11" s="45"/>
      <c r="L11" s="44"/>
      <c r="M11" s="45"/>
      <c r="N11" s="44"/>
      <c r="O11" s="45"/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B11" s="44"/>
      <c r="AC11" s="45"/>
      <c r="AG11" s="62"/>
      <c r="AH11" s="62"/>
      <c r="AI11" s="62"/>
      <c r="AJ11" s="62"/>
      <c r="AK11" s="62"/>
      <c r="AL11" s="62"/>
      <c r="AM11" s="62"/>
      <c r="AN11" s="62"/>
    </row>
    <row r="12" spans="1:40" s="61" customFormat="1">
      <c r="A12" s="38" t="s">
        <v>231</v>
      </c>
      <c r="B12" s="7">
        <v>4.8</v>
      </c>
      <c r="C12" s="7">
        <v>9.5299999999999994</v>
      </c>
      <c r="D12" s="7">
        <f t="shared" ref="D12:D13" si="1">2*(B12+C12)</f>
        <v>28.659999999999997</v>
      </c>
      <c r="E12" s="58">
        <f>(D12*$A$3)-((F12*G12)+(H12*I12)+(J12*K12)+(L12*M12)+(N12*O12)+(P12*Q12)+(R12*S12)+(T12*U12)+(V12*W12)+(X12*Y12)+(Z12*AA12)+(AB12*AC12))</f>
        <v>90.211999999999989</v>
      </c>
      <c r="F12" s="59">
        <v>1.5</v>
      </c>
      <c r="G12" s="60">
        <v>1</v>
      </c>
      <c r="H12" s="44"/>
      <c r="I12" s="45"/>
      <c r="J12" s="44"/>
      <c r="K12" s="45"/>
      <c r="L12" s="44"/>
      <c r="M12" s="45"/>
      <c r="N12" s="44"/>
      <c r="O12" s="45"/>
      <c r="P12" s="44"/>
      <c r="Q12" s="45"/>
      <c r="R12" s="44"/>
      <c r="S12" s="45"/>
      <c r="T12" s="44"/>
      <c r="U12" s="45"/>
      <c r="V12" s="44"/>
      <c r="W12" s="45"/>
      <c r="X12" s="44"/>
      <c r="Y12" s="45"/>
      <c r="Z12" s="44"/>
      <c r="AA12" s="45"/>
      <c r="AB12" s="44"/>
      <c r="AC12" s="45"/>
      <c r="AG12" s="62"/>
      <c r="AH12" s="62"/>
      <c r="AI12" s="62"/>
      <c r="AJ12" s="62"/>
      <c r="AK12" s="62"/>
      <c r="AL12" s="62"/>
      <c r="AM12" s="62"/>
      <c r="AN12" s="62"/>
    </row>
    <row r="13" spans="1:40" s="61" customFormat="1">
      <c r="A13" s="38" t="s">
        <v>232</v>
      </c>
      <c r="B13" s="7">
        <v>3.3</v>
      </c>
      <c r="C13" s="7">
        <v>5.72</v>
      </c>
      <c r="D13" s="7">
        <f t="shared" si="1"/>
        <v>18.04</v>
      </c>
      <c r="E13" s="58">
        <f>(D13*$A$3)-((F13*G13)+(H13*I13)+(J13*K13)+(L13*M13)+(N13*O13)+(P13*Q13)+(R13*S13)+(T13*U13)+(V13*W13)+(X13*Y13)+(Z13*AA13)+(AB13*AC13))</f>
        <v>50.3855</v>
      </c>
      <c r="F13" s="59">
        <v>1.5</v>
      </c>
      <c r="G13" s="60">
        <v>1</v>
      </c>
      <c r="H13" s="59">
        <v>1.5</v>
      </c>
      <c r="I13" s="60">
        <v>1</v>
      </c>
      <c r="J13" s="44"/>
      <c r="K13" s="45"/>
      <c r="L13" s="44"/>
      <c r="M13" s="45"/>
      <c r="N13" s="59">
        <v>1</v>
      </c>
      <c r="O13" s="60">
        <v>2.1</v>
      </c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B13" s="59">
        <v>1.95</v>
      </c>
      <c r="AC13" s="60">
        <v>1.1499999999999999</v>
      </c>
      <c r="AG13" s="62"/>
      <c r="AH13" s="62"/>
      <c r="AI13" s="62"/>
      <c r="AJ13" s="62"/>
      <c r="AK13" s="62"/>
      <c r="AL13" s="62"/>
      <c r="AM13" s="62"/>
      <c r="AN13" s="62"/>
    </row>
    <row r="14" spans="1:40" s="61" customFormat="1">
      <c r="A14" s="38" t="s">
        <v>228</v>
      </c>
      <c r="B14" s="9"/>
      <c r="C14" s="9"/>
      <c r="D14" s="7">
        <f>(40+10.55+11.55+2+7.1+4.15+14.3+29.57+3.55+1.75+3.7+13.86+14.75)-(4.2+21.9)</f>
        <v>130.72999999999999</v>
      </c>
      <c r="E14" s="58">
        <f>(D14*2.2)-((F14*G14)+(H14*I14)+(J14*K14)+(L14*M14)+(N14*O14)+(P14*Q14)+(R14*S14)+(T14*U14)+(V14*W14)+(X14*Y14)+(Z14*AA14)+(AB14*AC14))</f>
        <v>287.60599999999999</v>
      </c>
      <c r="F14" s="54"/>
      <c r="G14" s="55"/>
      <c r="H14" s="54"/>
      <c r="I14" s="55"/>
      <c r="J14" s="54"/>
      <c r="K14" s="55"/>
      <c r="L14" s="54"/>
      <c r="M14" s="55"/>
      <c r="N14" s="54"/>
      <c r="O14" s="55"/>
      <c r="P14" s="54"/>
      <c r="Q14" s="55"/>
      <c r="R14" s="54"/>
      <c r="S14" s="55"/>
      <c r="T14" s="54"/>
      <c r="U14" s="55"/>
      <c r="V14" s="54"/>
      <c r="W14" s="55"/>
      <c r="X14" s="54"/>
      <c r="Y14" s="55"/>
      <c r="Z14" s="54"/>
      <c r="AA14" s="55"/>
      <c r="AB14" s="54"/>
      <c r="AC14" s="55"/>
      <c r="AG14" s="62"/>
      <c r="AH14" s="62"/>
      <c r="AI14" s="62"/>
      <c r="AJ14" s="62"/>
      <c r="AK14" s="62"/>
      <c r="AL14" s="62"/>
      <c r="AM14" s="62"/>
      <c r="AN14" s="62"/>
    </row>
    <row r="15" spans="1:40" s="61" customFormat="1">
      <c r="A15" s="38" t="s">
        <v>229</v>
      </c>
      <c r="B15" s="9"/>
      <c r="C15" s="9"/>
      <c r="D15" s="7">
        <f>3.3+5.37+5.37+4.8+9.33+9.33+4.4+3.3</f>
        <v>45.199999999999996</v>
      </c>
      <c r="E15" s="58">
        <f>(D15*0.8)-((F15*G15)+(H15*I15)+(J15*K15)+(L15*M15)+(N15*O15)+(P15*Q15)+(R15*S15)+(T15*U15)+(V15*W15)+(X15*Y15)+(Z15*AA15)+(AB15*AC15))</f>
        <v>36.159999999999997</v>
      </c>
      <c r="F15" s="54"/>
      <c r="G15" s="55"/>
      <c r="H15" s="54"/>
      <c r="I15" s="55"/>
      <c r="J15" s="54"/>
      <c r="K15" s="55"/>
      <c r="L15" s="54"/>
      <c r="M15" s="55"/>
      <c r="N15" s="54"/>
      <c r="O15" s="55"/>
      <c r="P15" s="54"/>
      <c r="Q15" s="55"/>
      <c r="R15" s="54"/>
      <c r="S15" s="55"/>
      <c r="T15" s="54"/>
      <c r="U15" s="55"/>
      <c r="V15" s="54"/>
      <c r="W15" s="55"/>
      <c r="X15" s="54"/>
      <c r="Y15" s="55"/>
      <c r="Z15" s="54"/>
      <c r="AA15" s="55"/>
      <c r="AB15" s="54"/>
      <c r="AC15" s="55"/>
      <c r="AG15" s="62"/>
      <c r="AH15" s="62"/>
      <c r="AI15" s="62"/>
      <c r="AJ15" s="62"/>
      <c r="AK15" s="62"/>
      <c r="AL15" s="62"/>
      <c r="AM15" s="62"/>
      <c r="AN15" s="62"/>
    </row>
    <row r="16" spans="1:40" s="61" customFormat="1" hidden="1"/>
    <row r="17" s="61" customFormat="1" hidden="1"/>
    <row r="18" s="61" customFormat="1" ht="5.0999999999999996" hidden="1" customHeight="1"/>
    <row r="19" s="61" customFormat="1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5" spans="1:3">
      <c r="A55" s="38" t="s">
        <v>104</v>
      </c>
      <c r="B55" s="132">
        <f>SUM(E5:E15)</f>
        <v>699.19949999999994</v>
      </c>
      <c r="C55" s="133"/>
    </row>
    <row r="56" spans="1:3" hidden="1">
      <c r="A56" s="5" t="s">
        <v>291</v>
      </c>
      <c r="B56" s="61"/>
      <c r="C56" s="61"/>
    </row>
    <row r="57" spans="1:3">
      <c r="A57" s="79" t="s">
        <v>105</v>
      </c>
      <c r="B57" s="61"/>
      <c r="C57" s="61"/>
    </row>
  </sheetData>
  <mergeCells count="15">
    <mergeCell ref="A1:AC1"/>
    <mergeCell ref="B55:C55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5">
      <c r="A1" s="120" t="s">
        <v>292</v>
      </c>
      <c r="B1" s="120"/>
      <c r="C1" s="120"/>
      <c r="D1" s="120"/>
      <c r="E1" s="120"/>
    </row>
    <row r="2" spans="1: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</row>
    <row r="3" spans="1:5">
      <c r="A3" s="38" t="s">
        <v>85</v>
      </c>
      <c r="B3" s="57"/>
      <c r="C3" s="57"/>
      <c r="D3" s="7">
        <v>23.76</v>
      </c>
      <c r="E3" s="58">
        <v>28.1</v>
      </c>
    </row>
    <row r="4" spans="1:5">
      <c r="A4" s="38" t="s">
        <v>83</v>
      </c>
      <c r="B4" s="7">
        <v>0.85</v>
      </c>
      <c r="C4" s="7">
        <v>2.0499999999999998</v>
      </c>
      <c r="D4" s="7">
        <f t="shared" ref="D4" si="0">2*(B4+C4)</f>
        <v>5.8</v>
      </c>
      <c r="E4" s="58">
        <f>B4*C4</f>
        <v>1.7424999999999997</v>
      </c>
    </row>
    <row r="5" spans="1:5">
      <c r="A5" s="38" t="s">
        <v>222</v>
      </c>
      <c r="B5" s="57"/>
      <c r="C5" s="57"/>
      <c r="D5" s="7">
        <v>23.6</v>
      </c>
      <c r="E5" s="58">
        <v>27.68</v>
      </c>
    </row>
    <row r="6" spans="1:5">
      <c r="A6" s="38" t="s">
        <v>83</v>
      </c>
      <c r="B6" s="7">
        <v>1.5</v>
      </c>
      <c r="C6" s="7">
        <v>1.95</v>
      </c>
      <c r="D6" s="7">
        <f t="shared" ref="D6:D9" si="1">2*(B6+C6)</f>
        <v>6.9</v>
      </c>
      <c r="E6" s="58">
        <f>B6*C6</f>
        <v>2.9249999999999998</v>
      </c>
    </row>
    <row r="7" spans="1:5">
      <c r="A7" s="38" t="s">
        <v>84</v>
      </c>
      <c r="B7" s="7">
        <v>4.4000000000000004</v>
      </c>
      <c r="C7" s="7">
        <v>5.28</v>
      </c>
      <c r="D7" s="7">
        <f t="shared" si="1"/>
        <v>19.36</v>
      </c>
      <c r="E7" s="58">
        <f>B7*C7</f>
        <v>23.232000000000003</v>
      </c>
    </row>
    <row r="8" spans="1:5">
      <c r="A8" s="38" t="s">
        <v>223</v>
      </c>
      <c r="B8" s="7">
        <v>4.4000000000000004</v>
      </c>
      <c r="C8" s="7">
        <v>3.85</v>
      </c>
      <c r="D8" s="7">
        <f t="shared" si="1"/>
        <v>16.5</v>
      </c>
      <c r="E8" s="58">
        <f>B8*C8</f>
        <v>16.940000000000001</v>
      </c>
    </row>
    <row r="9" spans="1:5">
      <c r="A9" s="38" t="s">
        <v>224</v>
      </c>
      <c r="B9" s="7">
        <v>3</v>
      </c>
      <c r="C9" s="7">
        <v>5.37</v>
      </c>
      <c r="D9" s="7">
        <f t="shared" si="1"/>
        <v>16.740000000000002</v>
      </c>
      <c r="E9" s="58">
        <f>B9*C9</f>
        <v>16.11</v>
      </c>
    </row>
    <row r="11" spans="1:5">
      <c r="A11" s="34" t="s">
        <v>58</v>
      </c>
      <c r="B11" s="123">
        <f>SUM(E3:E9)</f>
        <v>116.7295</v>
      </c>
      <c r="C11" s="124"/>
    </row>
    <row r="12" spans="1:5" hidden="1">
      <c r="A12" s="5" t="s">
        <v>293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294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38" t="s">
        <v>85</v>
      </c>
      <c r="B3" s="57"/>
      <c r="C3" s="57"/>
      <c r="D3" s="7">
        <v>23.76</v>
      </c>
      <c r="E3" s="58">
        <v>28.1</v>
      </c>
      <c r="I3" s="1"/>
      <c r="J3" s="1"/>
      <c r="K3" s="1"/>
      <c r="L3" s="1"/>
      <c r="M3" s="1"/>
      <c r="N3" s="1"/>
      <c r="O3" s="1"/>
      <c r="P3" s="1"/>
    </row>
    <row r="4" spans="1:16">
      <c r="A4" s="38" t="s">
        <v>83</v>
      </c>
      <c r="B4" s="7">
        <v>0.85</v>
      </c>
      <c r="C4" s="7">
        <v>2.0499999999999998</v>
      </c>
      <c r="D4" s="7">
        <f t="shared" ref="D4" si="0">2*(B4+C4)</f>
        <v>5.8</v>
      </c>
      <c r="E4" s="58">
        <f>B4*C4</f>
        <v>1.7424999999999997</v>
      </c>
      <c r="I4" s="1"/>
      <c r="J4" s="1"/>
      <c r="K4" s="1"/>
      <c r="L4" s="1"/>
      <c r="M4" s="1"/>
      <c r="N4" s="1"/>
      <c r="O4" s="1"/>
      <c r="P4" s="1"/>
    </row>
    <row r="5" spans="1:16">
      <c r="A5" s="38" t="s">
        <v>222</v>
      </c>
      <c r="B5" s="57"/>
      <c r="C5" s="57"/>
      <c r="D5" s="7">
        <v>23.6</v>
      </c>
      <c r="E5" s="58">
        <v>27.68</v>
      </c>
      <c r="I5" s="1"/>
      <c r="J5" s="1"/>
      <c r="K5" s="1"/>
      <c r="L5" s="1"/>
      <c r="M5" s="1"/>
      <c r="N5" s="1"/>
      <c r="O5" s="1"/>
      <c r="P5" s="1"/>
    </row>
    <row r="6" spans="1:16">
      <c r="A6" s="38" t="s">
        <v>83</v>
      </c>
      <c r="B6" s="7">
        <v>1.5</v>
      </c>
      <c r="C6" s="7">
        <v>1.95</v>
      </c>
      <c r="D6" s="7">
        <f t="shared" ref="D6:D9" si="1">2*(B6+C6)</f>
        <v>6.9</v>
      </c>
      <c r="E6" s="58">
        <f>B6*C6</f>
        <v>2.9249999999999998</v>
      </c>
      <c r="I6" s="1"/>
      <c r="J6" s="1"/>
      <c r="K6" s="1"/>
      <c r="L6" s="1"/>
      <c r="M6" s="1"/>
      <c r="N6" s="1"/>
      <c r="O6" s="1"/>
      <c r="P6" s="1"/>
    </row>
    <row r="7" spans="1:16">
      <c r="A7" s="38" t="s">
        <v>84</v>
      </c>
      <c r="B7" s="7">
        <v>4.4000000000000004</v>
      </c>
      <c r="C7" s="7">
        <v>5.28</v>
      </c>
      <c r="D7" s="7">
        <f t="shared" si="1"/>
        <v>19.36</v>
      </c>
      <c r="E7" s="58">
        <f>B7*C7</f>
        <v>23.232000000000003</v>
      </c>
      <c r="I7" s="1"/>
      <c r="J7" s="1"/>
      <c r="K7" s="1"/>
      <c r="L7" s="1"/>
      <c r="M7" s="1"/>
      <c r="N7" s="1"/>
      <c r="O7" s="1"/>
      <c r="P7" s="1"/>
    </row>
    <row r="8" spans="1:16">
      <c r="A8" s="38" t="s">
        <v>223</v>
      </c>
      <c r="B8" s="7">
        <v>4.4000000000000004</v>
      </c>
      <c r="C8" s="7">
        <v>3.85</v>
      </c>
      <c r="D8" s="7">
        <f t="shared" si="1"/>
        <v>16.5</v>
      </c>
      <c r="E8" s="58">
        <f>B8*C8</f>
        <v>16.940000000000001</v>
      </c>
      <c r="I8" s="1"/>
      <c r="J8" s="1"/>
      <c r="K8" s="1"/>
      <c r="L8" s="1"/>
      <c r="M8" s="1"/>
      <c r="N8" s="1"/>
      <c r="O8" s="1"/>
      <c r="P8" s="1"/>
    </row>
    <row r="9" spans="1:16">
      <c r="A9" s="38" t="s">
        <v>224</v>
      </c>
      <c r="B9" s="7">
        <v>3</v>
      </c>
      <c r="C9" s="7">
        <v>5.37</v>
      </c>
      <c r="D9" s="7">
        <f t="shared" si="1"/>
        <v>16.740000000000002</v>
      </c>
      <c r="E9" s="58">
        <f>B9*C9</f>
        <v>16.11</v>
      </c>
      <c r="I9" s="1"/>
      <c r="J9" s="1"/>
      <c r="K9" s="1"/>
      <c r="L9" s="1"/>
      <c r="M9" s="1"/>
      <c r="N9" s="1"/>
      <c r="O9" s="1"/>
      <c r="P9" s="1"/>
    </row>
    <row r="11" spans="1:16">
      <c r="A11" s="52" t="s">
        <v>58</v>
      </c>
      <c r="B11" s="123">
        <f>SUM(E3:E9)</f>
        <v>116.7295</v>
      </c>
      <c r="C11" s="124"/>
    </row>
    <row r="12" spans="1:16" hidden="1">
      <c r="A12" s="5" t="s">
        <v>295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85"/>
  <sheetViews>
    <sheetView zoomScale="85" zoomScaleNormal="85" zoomScaleSheetLayoutView="85" workbookViewId="0">
      <selection activeCell="A85" sqref="A85:XFD8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20" t="s">
        <v>255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</row>
    <row r="2" spans="1:38" s="3" customFormat="1">
      <c r="A2" s="12" t="s">
        <v>19</v>
      </c>
      <c r="D2" s="120" t="s">
        <v>4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</row>
    <row r="3" spans="1:38" s="3" customFormat="1">
      <c r="A3" s="30">
        <f>Memória!A2</f>
        <v>3.2</v>
      </c>
      <c r="D3" s="121" t="s">
        <v>7</v>
      </c>
      <c r="E3" s="122"/>
      <c r="F3" s="121" t="s">
        <v>10</v>
      </c>
      <c r="G3" s="122"/>
      <c r="H3" s="121" t="s">
        <v>11</v>
      </c>
      <c r="I3" s="122"/>
      <c r="J3" s="121" t="s">
        <v>12</v>
      </c>
      <c r="K3" s="122"/>
      <c r="L3" s="121" t="s">
        <v>13</v>
      </c>
      <c r="M3" s="122"/>
      <c r="N3" s="121" t="s">
        <v>14</v>
      </c>
      <c r="O3" s="122"/>
      <c r="P3" s="121" t="s">
        <v>15</v>
      </c>
      <c r="Q3" s="122"/>
      <c r="R3" s="120" t="s">
        <v>16</v>
      </c>
      <c r="S3" s="120"/>
      <c r="T3" s="120" t="s">
        <v>17</v>
      </c>
      <c r="U3" s="120"/>
      <c r="V3" s="120" t="s">
        <v>18</v>
      </c>
      <c r="W3" s="120"/>
      <c r="X3" s="120" t="s">
        <v>20</v>
      </c>
      <c r="Y3" s="120"/>
      <c r="Z3" s="120" t="s">
        <v>21</v>
      </c>
      <c r="AA3" s="120"/>
    </row>
    <row r="4" spans="1:38" ht="30" customHeight="1">
      <c r="A4" s="1"/>
      <c r="B4" s="19" t="s">
        <v>22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38" t="s">
        <v>27</v>
      </c>
      <c r="B5" s="7">
        <v>3.2</v>
      </c>
      <c r="C5" s="58">
        <f t="shared" ref="C5:C7" si="0">(B5*$A$3)-((D5*E5)+(F5*G5)+(H5*I5)+(J5*K5)+(L5*M5)+(N5*O5)+(P5*Q5)+(R5*S5)+(T5*U5)+(V5*W5)+(X5*Y5)+(Z5*AA5))</f>
        <v>8.1400000000000023</v>
      </c>
      <c r="D5" s="44"/>
      <c r="E5" s="45"/>
      <c r="F5" s="44"/>
      <c r="G5" s="45"/>
      <c r="H5" s="44"/>
      <c r="I5" s="45"/>
      <c r="J5" s="44"/>
      <c r="K5" s="45"/>
      <c r="L5" s="59">
        <v>1</v>
      </c>
      <c r="M5" s="60">
        <v>2.1</v>
      </c>
      <c r="N5" s="44"/>
      <c r="O5" s="45"/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E5" s="1"/>
      <c r="AF5" s="1"/>
      <c r="AG5" s="1"/>
      <c r="AH5" s="1"/>
      <c r="AI5" s="1"/>
      <c r="AJ5" s="1"/>
      <c r="AK5" s="1"/>
      <c r="AL5" s="1"/>
    </row>
    <row r="6" spans="1:38">
      <c r="A6" s="38" t="s">
        <v>29</v>
      </c>
      <c r="B6" s="7">
        <v>6.9</v>
      </c>
      <c r="C6" s="58">
        <f t="shared" si="0"/>
        <v>22.080000000000002</v>
      </c>
      <c r="D6" s="44"/>
      <c r="E6" s="45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E6" s="1"/>
      <c r="AF6" s="1"/>
      <c r="AG6" s="1"/>
      <c r="AH6" s="1"/>
      <c r="AI6" s="1"/>
      <c r="AJ6" s="1"/>
      <c r="AK6" s="1"/>
      <c r="AL6" s="1"/>
    </row>
    <row r="7" spans="1:38">
      <c r="A7" s="38" t="s">
        <v>31</v>
      </c>
      <c r="B7" s="7">
        <v>3.3</v>
      </c>
      <c r="C7" s="58">
        <f t="shared" si="0"/>
        <v>8.4600000000000009</v>
      </c>
      <c r="D7" s="44"/>
      <c r="E7" s="45"/>
      <c r="F7" s="44"/>
      <c r="G7" s="45"/>
      <c r="H7" s="44"/>
      <c r="I7" s="45"/>
      <c r="J7" s="44"/>
      <c r="K7" s="45"/>
      <c r="L7" s="59">
        <v>1</v>
      </c>
      <c r="M7" s="60">
        <v>2.1</v>
      </c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E7" s="1"/>
      <c r="AF7" s="1"/>
      <c r="AG7" s="1"/>
      <c r="AH7" s="1"/>
      <c r="AI7" s="1"/>
      <c r="AJ7" s="1"/>
      <c r="AK7" s="1"/>
      <c r="AL7" s="1"/>
    </row>
    <row r="8" spans="1:38" ht="15.75" thickBot="1">
      <c r="A8" s="74" t="s">
        <v>32</v>
      </c>
      <c r="B8" s="40">
        <v>1.8</v>
      </c>
      <c r="C8" s="75">
        <f>(B8*1.2)-((D8*E8)+(F8*G8)+(H8*I8)+(J8*K8)+(L8*M8)+(N8*O8)+(P8*Q8)+(R8*S8)+(T8*U8)+(V8*W8)+(X8*Y8)+(Z8*AA8))</f>
        <v>2.16</v>
      </c>
      <c r="D8" s="70"/>
      <c r="E8" s="71"/>
      <c r="F8" s="70"/>
      <c r="G8" s="71"/>
      <c r="H8" s="70"/>
      <c r="I8" s="71"/>
      <c r="J8" s="70"/>
      <c r="K8" s="71"/>
      <c r="L8" s="70"/>
      <c r="M8" s="71"/>
      <c r="N8" s="70"/>
      <c r="O8" s="71"/>
      <c r="P8" s="70"/>
      <c r="Q8" s="71"/>
      <c r="R8" s="70"/>
      <c r="S8" s="71"/>
      <c r="T8" s="70"/>
      <c r="U8" s="71"/>
      <c r="V8" s="70"/>
      <c r="W8" s="71"/>
      <c r="X8" s="70"/>
      <c r="Y8" s="71"/>
      <c r="Z8" s="70"/>
      <c r="AA8" s="71"/>
      <c r="AE8" s="1"/>
      <c r="AF8" s="1"/>
      <c r="AG8" s="1"/>
      <c r="AH8" s="1"/>
      <c r="AI8" s="1"/>
      <c r="AJ8" s="1"/>
      <c r="AK8" s="1"/>
      <c r="AL8" s="1"/>
    </row>
    <row r="9" spans="1:38">
      <c r="A9" s="63" t="s">
        <v>42</v>
      </c>
      <c r="B9" s="64">
        <v>5.37</v>
      </c>
      <c r="C9" s="65">
        <f>(B9*$A$3)-((D9*E9)+(F9*G9)+(H9*I9)+(J9*K9)+(L9*M9)+(N9*O9)+(P9*Q9)+(R9*S9)+(T9*U9)+(V9*W9)+(X9*Y9)+(Z9*AA9))</f>
        <v>14.184000000000001</v>
      </c>
      <c r="D9" s="66">
        <v>1.5</v>
      </c>
      <c r="E9" s="67">
        <v>1</v>
      </c>
      <c r="F9" s="66">
        <v>1.5</v>
      </c>
      <c r="G9" s="67">
        <v>1</v>
      </c>
      <c r="H9" s="68"/>
      <c r="I9" s="69"/>
      <c r="J9" s="68"/>
      <c r="K9" s="69"/>
      <c r="L9" s="68"/>
      <c r="M9" s="69"/>
      <c r="N9" s="68"/>
      <c r="O9" s="69"/>
      <c r="P9" s="68"/>
      <c r="Q9" s="69"/>
      <c r="R9" s="68"/>
      <c r="S9" s="69"/>
      <c r="T9" s="68"/>
      <c r="U9" s="69"/>
      <c r="V9" s="68"/>
      <c r="W9" s="69"/>
      <c r="X9" s="68"/>
      <c r="Y9" s="69"/>
      <c r="Z9" s="68"/>
      <c r="AA9" s="69"/>
      <c r="AE9" s="1"/>
      <c r="AF9" s="1"/>
      <c r="AG9" s="1"/>
      <c r="AH9" s="1"/>
      <c r="AI9" s="1"/>
      <c r="AJ9" s="1"/>
      <c r="AK9" s="1"/>
      <c r="AL9" s="1"/>
    </row>
    <row r="10" spans="1:38">
      <c r="A10" s="38" t="s">
        <v>43</v>
      </c>
      <c r="B10" s="7">
        <v>4.0199999999999996</v>
      </c>
      <c r="C10" s="58">
        <f>(B10*1.2)-((D10*E10)+(F10*G10)+(H10*I10)+(J10*K10)+(L10*M10)+(N10*O10)+(P10*Q10)+(R10*S10)+(T10*U10)+(V10*W10)+(X10*Y10)+(Z10*AA10))</f>
        <v>4.823999999999999</v>
      </c>
      <c r="D10" s="44"/>
      <c r="E10" s="45"/>
      <c r="F10" s="44"/>
      <c r="G10" s="45"/>
      <c r="H10" s="44"/>
      <c r="I10" s="45"/>
      <c r="J10" s="44"/>
      <c r="K10" s="45"/>
      <c r="L10" s="44"/>
      <c r="M10" s="45"/>
      <c r="N10" s="44"/>
      <c r="O10" s="45"/>
      <c r="P10" s="44"/>
      <c r="Q10" s="45"/>
      <c r="R10" s="44"/>
      <c r="S10" s="45"/>
      <c r="T10" s="44"/>
      <c r="U10" s="45"/>
      <c r="V10" s="44"/>
      <c r="W10" s="45"/>
      <c r="X10" s="44"/>
      <c r="Y10" s="45"/>
      <c r="Z10" s="44"/>
      <c r="AA10" s="45"/>
      <c r="AE10" s="1"/>
      <c r="AF10" s="1"/>
      <c r="AG10" s="1"/>
      <c r="AH10" s="1"/>
      <c r="AI10" s="1"/>
      <c r="AJ10" s="1"/>
      <c r="AK10" s="1"/>
      <c r="AL10" s="1"/>
    </row>
    <row r="11" spans="1:38">
      <c r="A11" s="38" t="s">
        <v>44</v>
      </c>
      <c r="B11" s="7">
        <v>2.1</v>
      </c>
      <c r="C11" s="58">
        <f t="shared" ref="C11:C15" si="1">(B11*$A$3)-((D11*E11)+(F11*G11)+(H11*I11)+(J11*K11)+(L11*M11)+(N11*O11)+(P11*Q11)+(R11*S11)+(T11*U11)+(V11*W11)+(X11*Y11)+(Z11*AA11))</f>
        <v>6.7200000000000006</v>
      </c>
      <c r="D11" s="44"/>
      <c r="E11" s="45"/>
      <c r="F11" s="44"/>
      <c r="G11" s="45"/>
      <c r="H11" s="44"/>
      <c r="I11" s="45"/>
      <c r="J11" s="44"/>
      <c r="K11" s="45"/>
      <c r="L11" s="44"/>
      <c r="M11" s="45"/>
      <c r="N11" s="44"/>
      <c r="O11" s="45"/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E11" s="1"/>
      <c r="AF11" s="1"/>
      <c r="AG11" s="1"/>
      <c r="AH11" s="1"/>
      <c r="AI11" s="1"/>
      <c r="AJ11" s="1"/>
      <c r="AK11" s="1"/>
      <c r="AL11" s="1"/>
    </row>
    <row r="12" spans="1:38">
      <c r="A12" s="38" t="s">
        <v>45</v>
      </c>
      <c r="B12" s="7">
        <v>5.37</v>
      </c>
      <c r="C12" s="58">
        <f t="shared" si="1"/>
        <v>17.184000000000001</v>
      </c>
      <c r="D12" s="44"/>
      <c r="E12" s="45"/>
      <c r="F12" s="44"/>
      <c r="G12" s="45"/>
      <c r="H12" s="44"/>
      <c r="I12" s="45"/>
      <c r="J12" s="44"/>
      <c r="K12" s="45"/>
      <c r="L12" s="44"/>
      <c r="M12" s="45"/>
      <c r="N12" s="44"/>
      <c r="O12" s="45"/>
      <c r="P12" s="44"/>
      <c r="Q12" s="45"/>
      <c r="R12" s="44"/>
      <c r="S12" s="45"/>
      <c r="T12" s="44"/>
      <c r="U12" s="45"/>
      <c r="V12" s="44"/>
      <c r="W12" s="45"/>
      <c r="X12" s="44"/>
      <c r="Y12" s="45"/>
      <c r="Z12" s="44"/>
      <c r="AA12" s="45"/>
      <c r="AE12" s="1"/>
      <c r="AF12" s="1"/>
      <c r="AG12" s="1"/>
      <c r="AH12" s="1"/>
      <c r="AI12" s="1"/>
      <c r="AJ12" s="1"/>
      <c r="AK12" s="1"/>
      <c r="AL12" s="1"/>
    </row>
    <row r="13" spans="1:38">
      <c r="A13" s="38" t="s">
        <v>46</v>
      </c>
      <c r="B13" s="7">
        <v>4.3499999999999996</v>
      </c>
      <c r="C13" s="58">
        <f t="shared" si="1"/>
        <v>13.92</v>
      </c>
      <c r="D13" s="44"/>
      <c r="E13" s="45"/>
      <c r="F13" s="44"/>
      <c r="G13" s="45"/>
      <c r="H13" s="44"/>
      <c r="I13" s="45"/>
      <c r="J13" s="44"/>
      <c r="K13" s="45"/>
      <c r="L13" s="44"/>
      <c r="M13" s="45"/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</row>
    <row r="14" spans="1:38">
      <c r="A14" s="38" t="s">
        <v>47</v>
      </c>
      <c r="B14" s="7">
        <v>2.0499999999999998</v>
      </c>
      <c r="C14" s="58">
        <f t="shared" si="1"/>
        <v>6.56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/>
      <c r="T14" s="44"/>
      <c r="U14" s="45"/>
      <c r="V14" s="44"/>
      <c r="W14" s="45"/>
      <c r="X14" s="44"/>
      <c r="Y14" s="45"/>
      <c r="Z14" s="44"/>
      <c r="AA14" s="45"/>
    </row>
    <row r="15" spans="1:38">
      <c r="A15" s="38" t="s">
        <v>48</v>
      </c>
      <c r="B15" s="7">
        <v>2.0499999999999998</v>
      </c>
      <c r="C15" s="58">
        <f t="shared" si="1"/>
        <v>6.56</v>
      </c>
      <c r="D15" s="44"/>
      <c r="E15" s="45"/>
      <c r="F15" s="44"/>
      <c r="G15" s="45"/>
      <c r="H15" s="44"/>
      <c r="I15" s="45"/>
      <c r="J15" s="44"/>
      <c r="K15" s="45"/>
      <c r="L15" s="44"/>
      <c r="M15" s="45"/>
      <c r="N15" s="44"/>
      <c r="O15" s="45"/>
      <c r="P15" s="44"/>
      <c r="Q15" s="45"/>
      <c r="R15" s="44"/>
      <c r="S15" s="45"/>
      <c r="T15" s="44"/>
      <c r="U15" s="45"/>
      <c r="V15" s="44"/>
      <c r="W15" s="45"/>
      <c r="X15" s="44"/>
      <c r="Y15" s="45"/>
      <c r="Z15" s="44"/>
      <c r="AA15" s="45"/>
    </row>
    <row r="16" spans="1:38">
      <c r="A16" s="38" t="s">
        <v>49</v>
      </c>
      <c r="B16" s="7">
        <v>2.15</v>
      </c>
      <c r="C16" s="58">
        <f>(B16*1.2)-((D16*E16)+(F16*G16)+(H16*I16)+(J16*K16)+(L16*M16)+(N16*O16)+(P16*Q16)+(R16*S16)+(T16*U16)+(V16*W16)+(X16*Y16)+(Z16*AA16))</f>
        <v>2.5799999999999996</v>
      </c>
      <c r="D16" s="44"/>
      <c r="E16" s="45"/>
      <c r="F16" s="44"/>
      <c r="G16" s="45"/>
      <c r="H16" s="44"/>
      <c r="I16" s="45"/>
      <c r="J16" s="44"/>
      <c r="K16" s="45"/>
      <c r="L16" s="44"/>
      <c r="M16" s="45"/>
      <c r="N16" s="44"/>
      <c r="O16" s="45"/>
      <c r="P16" s="44"/>
      <c r="Q16" s="45"/>
      <c r="R16" s="44"/>
      <c r="S16" s="45"/>
      <c r="T16" s="44"/>
      <c r="U16" s="45"/>
      <c r="V16" s="44"/>
      <c r="W16" s="45"/>
      <c r="X16" s="44"/>
      <c r="Y16" s="45"/>
      <c r="Z16" s="44"/>
      <c r="AA16" s="45"/>
    </row>
    <row r="17" spans="1:27">
      <c r="A17" s="38" t="s">
        <v>54</v>
      </c>
      <c r="B17" s="7">
        <v>1.65</v>
      </c>
      <c r="C17" s="58">
        <f>(B17*1.2)-((D17*E17)+(F17*G17)+(H17*I17)+(J17*K17)+(L17*M17)+(N17*O17)+(P17*Q17)+(R17*S17)+(T17*U17)+(V17*W17)+(X17*Y17)+(Z17*AA17))</f>
        <v>1.9799999999999998</v>
      </c>
      <c r="D17" s="44"/>
      <c r="E17" s="45"/>
      <c r="F17" s="44"/>
      <c r="G17" s="45"/>
      <c r="H17" s="44"/>
      <c r="I17" s="45"/>
      <c r="J17" s="44"/>
      <c r="K17" s="45"/>
      <c r="L17" s="44"/>
      <c r="M17" s="45"/>
      <c r="N17" s="44"/>
      <c r="O17" s="45"/>
      <c r="P17" s="44"/>
      <c r="Q17" s="45"/>
      <c r="R17" s="44"/>
      <c r="S17" s="45"/>
      <c r="T17" s="44"/>
      <c r="U17" s="45"/>
      <c r="V17" s="44"/>
      <c r="W17" s="45"/>
      <c r="X17" s="44"/>
      <c r="Y17" s="45"/>
      <c r="Z17" s="44"/>
      <c r="AA17" s="45"/>
    </row>
    <row r="19" spans="1:27">
      <c r="A19" s="38" t="s">
        <v>229</v>
      </c>
      <c r="B19" s="7">
        <f>3.3+5.37+5.37</f>
        <v>14.04</v>
      </c>
      <c r="C19" s="58">
        <f>(B19*0.8)-((D19*E19)+(F19*G19)+(H19*I19)+(J19*K19)+(L19*M19)+(N19*O19)+(P19*Q19)+(R19*S19)+(T19*U19)+(V19*W19)+(X19*Y19)+(Z19*AA19))</f>
        <v>11.231999999999999</v>
      </c>
      <c r="D19" s="44"/>
      <c r="E19" s="45"/>
      <c r="F19" s="44"/>
      <c r="G19" s="45"/>
      <c r="H19" s="44"/>
      <c r="I19" s="45"/>
      <c r="J19" s="44"/>
      <c r="K19" s="45"/>
      <c r="L19" s="44"/>
      <c r="M19" s="45"/>
      <c r="N19" s="44"/>
      <c r="O19" s="45"/>
      <c r="P19" s="44"/>
      <c r="Q19" s="45"/>
      <c r="R19" s="44"/>
      <c r="S19" s="45"/>
      <c r="T19" s="44"/>
      <c r="U19" s="45"/>
      <c r="V19" s="44"/>
      <c r="W19" s="45"/>
      <c r="X19" s="44"/>
      <c r="Y19" s="45"/>
      <c r="Z19" s="44"/>
      <c r="AA19" s="45"/>
    </row>
    <row r="20" spans="1:27" hidden="1"/>
    <row r="21" spans="1:27" hidden="1"/>
    <row r="22" spans="1:27" hidden="1"/>
    <row r="23" spans="1:27" hidden="1"/>
    <row r="24" spans="1:27" hidden="1"/>
    <row r="25" spans="1:27" hidden="1"/>
    <row r="26" spans="1:27" hidden="1"/>
    <row r="27" spans="1:27" hidden="1"/>
    <row r="28" spans="1:27" hidden="1"/>
    <row r="29" spans="1:27" hidden="1"/>
    <row r="30" spans="1:27" hidden="1"/>
    <row r="31" spans="1:27" hidden="1"/>
    <row r="32" spans="1:27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spans="1:3" hidden="1"/>
    <row r="82" spans="1:3" hidden="1"/>
    <row r="84" spans="1:3">
      <c r="A84" s="8" t="s">
        <v>58</v>
      </c>
      <c r="B84" s="123">
        <f>SUM(C5:C19)</f>
        <v>126.584</v>
      </c>
      <c r="C84" s="124"/>
    </row>
    <row r="85" spans="1:3" hidden="1">
      <c r="A85" s="5" t="s">
        <v>267</v>
      </c>
    </row>
  </sheetData>
  <mergeCells count="15">
    <mergeCell ref="A1:AA1"/>
    <mergeCell ref="V3:W3"/>
    <mergeCell ref="X3:Y3"/>
    <mergeCell ref="Z3:AA3"/>
    <mergeCell ref="B84:C8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ignoredErrors>
    <ignoredError sqref="C9:C10 C8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296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38" t="s">
        <v>85</v>
      </c>
      <c r="B3" s="57"/>
      <c r="C3" s="57"/>
      <c r="D3" s="7">
        <v>23.76</v>
      </c>
      <c r="E3" s="58">
        <v>28.1</v>
      </c>
      <c r="I3" s="1"/>
      <c r="J3" s="1"/>
      <c r="K3" s="1"/>
      <c r="L3" s="1"/>
      <c r="M3" s="1"/>
      <c r="N3" s="1"/>
      <c r="O3" s="1"/>
      <c r="P3" s="1"/>
    </row>
    <row r="4" spans="1:16">
      <c r="A4" s="38" t="s">
        <v>83</v>
      </c>
      <c r="B4" s="7">
        <v>0.85</v>
      </c>
      <c r="C4" s="7">
        <v>2.0499999999999998</v>
      </c>
      <c r="D4" s="7">
        <f t="shared" ref="D4" si="0">2*(B4+C4)</f>
        <v>5.8</v>
      </c>
      <c r="E4" s="58">
        <f>B4*C4</f>
        <v>1.7424999999999997</v>
      </c>
      <c r="I4" s="1"/>
      <c r="J4" s="1"/>
      <c r="K4" s="1"/>
      <c r="L4" s="1"/>
      <c r="M4" s="1"/>
      <c r="N4" s="1"/>
      <c r="O4" s="1"/>
      <c r="P4" s="1"/>
    </row>
    <row r="5" spans="1:16">
      <c r="A5" s="38" t="s">
        <v>222</v>
      </c>
      <c r="B5" s="57"/>
      <c r="C5" s="57"/>
      <c r="D5" s="7">
        <v>23.6</v>
      </c>
      <c r="E5" s="58">
        <v>27.68</v>
      </c>
      <c r="I5" s="1"/>
      <c r="J5" s="1"/>
      <c r="K5" s="1"/>
      <c r="L5" s="1"/>
      <c r="M5" s="1"/>
      <c r="N5" s="1"/>
      <c r="O5" s="1"/>
      <c r="P5" s="1"/>
    </row>
    <row r="6" spans="1:16">
      <c r="A6" s="38" t="s">
        <v>83</v>
      </c>
      <c r="B6" s="7">
        <v>1.5</v>
      </c>
      <c r="C6" s="7">
        <v>1.95</v>
      </c>
      <c r="D6" s="7">
        <f t="shared" ref="D6:D9" si="1">2*(B6+C6)</f>
        <v>6.9</v>
      </c>
      <c r="E6" s="58">
        <f>B6*C6</f>
        <v>2.9249999999999998</v>
      </c>
      <c r="I6" s="1"/>
      <c r="J6" s="1"/>
      <c r="K6" s="1"/>
      <c r="L6" s="1"/>
      <c r="M6" s="1"/>
      <c r="N6" s="1"/>
      <c r="O6" s="1"/>
      <c r="P6" s="1"/>
    </row>
    <row r="7" spans="1:16">
      <c r="A7" s="38" t="s">
        <v>84</v>
      </c>
      <c r="B7" s="7">
        <v>4.4000000000000004</v>
      </c>
      <c r="C7" s="7">
        <v>5.28</v>
      </c>
      <c r="D7" s="7">
        <f t="shared" si="1"/>
        <v>19.36</v>
      </c>
      <c r="E7" s="58">
        <f>B7*C7</f>
        <v>23.232000000000003</v>
      </c>
      <c r="I7" s="1"/>
      <c r="J7" s="1"/>
      <c r="K7" s="1"/>
      <c r="L7" s="1"/>
      <c r="M7" s="1"/>
      <c r="N7" s="1"/>
      <c r="O7" s="1"/>
      <c r="P7" s="1"/>
    </row>
    <row r="8" spans="1:16">
      <c r="A8" s="38" t="s">
        <v>223</v>
      </c>
      <c r="B8" s="7">
        <v>4.4000000000000004</v>
      </c>
      <c r="C8" s="7">
        <v>3.85</v>
      </c>
      <c r="D8" s="7">
        <f t="shared" si="1"/>
        <v>16.5</v>
      </c>
      <c r="E8" s="58">
        <f>B8*C8</f>
        <v>16.940000000000001</v>
      </c>
      <c r="I8" s="1"/>
      <c r="J8" s="1"/>
      <c r="K8" s="1"/>
      <c r="L8" s="1"/>
      <c r="M8" s="1"/>
      <c r="N8" s="1"/>
      <c r="O8" s="1"/>
      <c r="P8" s="1"/>
    </row>
    <row r="9" spans="1:16">
      <c r="A9" s="38" t="s">
        <v>224</v>
      </c>
      <c r="B9" s="7">
        <v>3</v>
      </c>
      <c r="C9" s="7">
        <v>5.37</v>
      </c>
      <c r="D9" s="7">
        <f t="shared" si="1"/>
        <v>16.740000000000002</v>
      </c>
      <c r="E9" s="58">
        <f>B9*C9</f>
        <v>16.11</v>
      </c>
      <c r="I9" s="1"/>
      <c r="J9" s="1"/>
      <c r="K9" s="1"/>
      <c r="L9" s="1"/>
      <c r="M9" s="1"/>
      <c r="N9" s="1"/>
      <c r="O9" s="1"/>
      <c r="P9" s="1"/>
    </row>
    <row r="11" spans="1:16">
      <c r="A11" s="52" t="s">
        <v>58</v>
      </c>
      <c r="B11" s="123">
        <f>SUM(E3:E9)</f>
        <v>116.7295</v>
      </c>
      <c r="C11" s="124"/>
    </row>
    <row r="12" spans="1:16" hidden="1">
      <c r="A12" s="5" t="s">
        <v>297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298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38" t="s">
        <v>85</v>
      </c>
      <c r="B3" s="57"/>
      <c r="C3" s="57"/>
      <c r="D3" s="7">
        <v>23.76</v>
      </c>
      <c r="E3" s="58">
        <v>28.1</v>
      </c>
      <c r="I3" s="1"/>
      <c r="J3" s="1"/>
      <c r="K3" s="1"/>
      <c r="L3" s="1"/>
      <c r="M3" s="1"/>
      <c r="N3" s="1"/>
      <c r="O3" s="1"/>
      <c r="P3" s="1"/>
    </row>
    <row r="4" spans="1:16">
      <c r="A4" s="38" t="s">
        <v>83</v>
      </c>
      <c r="B4" s="7">
        <v>0.85</v>
      </c>
      <c r="C4" s="7">
        <v>2.0499999999999998</v>
      </c>
      <c r="D4" s="7">
        <f t="shared" ref="D4" si="0">2*(B4+C4)</f>
        <v>5.8</v>
      </c>
      <c r="E4" s="58">
        <f>B4*C4</f>
        <v>1.7424999999999997</v>
      </c>
      <c r="I4" s="1"/>
      <c r="J4" s="1"/>
      <c r="K4" s="1"/>
      <c r="L4" s="1"/>
      <c r="M4" s="1"/>
      <c r="N4" s="1"/>
      <c r="O4" s="1"/>
      <c r="P4" s="1"/>
    </row>
    <row r="5" spans="1:16">
      <c r="A5" s="38" t="s">
        <v>222</v>
      </c>
      <c r="B5" s="57"/>
      <c r="C5" s="57"/>
      <c r="D5" s="7">
        <v>23.6</v>
      </c>
      <c r="E5" s="58">
        <v>27.68</v>
      </c>
      <c r="I5" s="1"/>
      <c r="J5" s="1"/>
      <c r="K5" s="1"/>
      <c r="L5" s="1"/>
      <c r="M5" s="1"/>
      <c r="N5" s="1"/>
      <c r="O5" s="1"/>
      <c r="P5" s="1"/>
    </row>
    <row r="6" spans="1:16">
      <c r="A6" s="38" t="s">
        <v>83</v>
      </c>
      <c r="B6" s="7">
        <v>1.5</v>
      </c>
      <c r="C6" s="7">
        <v>1.95</v>
      </c>
      <c r="D6" s="7">
        <f t="shared" ref="D6:D9" si="1">2*(B6+C6)</f>
        <v>6.9</v>
      </c>
      <c r="E6" s="58">
        <f>B6*C6</f>
        <v>2.9249999999999998</v>
      </c>
      <c r="I6" s="1"/>
      <c r="J6" s="1"/>
      <c r="K6" s="1"/>
      <c r="L6" s="1"/>
      <c r="M6" s="1"/>
      <c r="N6" s="1"/>
      <c r="O6" s="1"/>
      <c r="P6" s="1"/>
    </row>
    <row r="7" spans="1:16">
      <c r="A7" s="38" t="s">
        <v>84</v>
      </c>
      <c r="B7" s="7">
        <v>4.4000000000000004</v>
      </c>
      <c r="C7" s="7">
        <v>5.28</v>
      </c>
      <c r="D7" s="7">
        <f t="shared" si="1"/>
        <v>19.36</v>
      </c>
      <c r="E7" s="58">
        <f>B7*C7</f>
        <v>23.232000000000003</v>
      </c>
      <c r="I7" s="1"/>
      <c r="J7" s="1"/>
      <c r="K7" s="1"/>
      <c r="L7" s="1"/>
      <c r="M7" s="1"/>
      <c r="N7" s="1"/>
      <c r="O7" s="1"/>
      <c r="P7" s="1"/>
    </row>
    <row r="8" spans="1:16">
      <c r="A8" s="38" t="s">
        <v>223</v>
      </c>
      <c r="B8" s="7">
        <v>4.4000000000000004</v>
      </c>
      <c r="C8" s="7">
        <v>3.85</v>
      </c>
      <c r="D8" s="7">
        <f t="shared" si="1"/>
        <v>16.5</v>
      </c>
      <c r="E8" s="58">
        <f>B8*C8</f>
        <v>16.940000000000001</v>
      </c>
      <c r="I8" s="1"/>
      <c r="J8" s="1"/>
      <c r="K8" s="1"/>
      <c r="L8" s="1"/>
      <c r="M8" s="1"/>
      <c r="N8" s="1"/>
      <c r="O8" s="1"/>
      <c r="P8" s="1"/>
    </row>
    <row r="9" spans="1:16">
      <c r="A9" s="38" t="s">
        <v>224</v>
      </c>
      <c r="B9" s="7">
        <v>3</v>
      </c>
      <c r="C9" s="7">
        <v>5.37</v>
      </c>
      <c r="D9" s="7">
        <f t="shared" si="1"/>
        <v>16.740000000000002</v>
      </c>
      <c r="E9" s="58">
        <f>B9*C9</f>
        <v>16.11</v>
      </c>
      <c r="I9" s="1"/>
      <c r="J9" s="1"/>
      <c r="K9" s="1"/>
      <c r="L9" s="1"/>
      <c r="M9" s="1"/>
      <c r="N9" s="1"/>
      <c r="O9" s="1"/>
      <c r="P9" s="1"/>
    </row>
    <row r="11" spans="1:16">
      <c r="A11" s="52" t="s">
        <v>58</v>
      </c>
      <c r="B11" s="123">
        <f>SUM(E3:E9)</f>
        <v>116.7295</v>
      </c>
      <c r="C11" s="124"/>
    </row>
    <row r="12" spans="1:16" hidden="1">
      <c r="A12" s="5" t="s">
        <v>299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300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7" t="s">
        <v>234</v>
      </c>
      <c r="B3" s="6">
        <v>0</v>
      </c>
      <c r="C3" s="6">
        <v>0</v>
      </c>
      <c r="D3" s="6">
        <v>0</v>
      </c>
      <c r="E3" s="4">
        <v>0</v>
      </c>
      <c r="I3" s="1"/>
      <c r="J3" s="1"/>
      <c r="K3" s="1"/>
      <c r="L3" s="1"/>
      <c r="M3" s="1"/>
      <c r="N3" s="1"/>
      <c r="O3" s="1"/>
      <c r="P3" s="1"/>
    </row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2" spans="1:3">
      <c r="A52" s="34" t="s">
        <v>58</v>
      </c>
      <c r="B52" s="123">
        <f>SUM(E3:E3)</f>
        <v>0</v>
      </c>
      <c r="C52" s="124"/>
    </row>
    <row r="53" spans="1:3" hidden="1">
      <c r="A53" s="5" t="s">
        <v>301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302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7" t="s">
        <v>234</v>
      </c>
      <c r="B3" s="6">
        <v>0</v>
      </c>
      <c r="C3" s="6">
        <v>0</v>
      </c>
      <c r="D3" s="6">
        <v>0</v>
      </c>
      <c r="E3" s="4">
        <v>0</v>
      </c>
      <c r="I3" s="1"/>
      <c r="J3" s="1"/>
      <c r="K3" s="1"/>
      <c r="L3" s="1"/>
      <c r="M3" s="1"/>
      <c r="N3" s="1"/>
      <c r="O3" s="1"/>
      <c r="P3" s="1"/>
    </row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2" spans="1:3">
      <c r="A52" s="52" t="s">
        <v>58</v>
      </c>
      <c r="B52" s="123">
        <f>SUM(E3:E3)</f>
        <v>0</v>
      </c>
      <c r="C52" s="124"/>
    </row>
    <row r="53" spans="1:3" hidden="1">
      <c r="A53" s="5" t="s">
        <v>295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20" t="s">
        <v>303</v>
      </c>
      <c r="B1" s="120"/>
      <c r="C1" s="120"/>
      <c r="D1" s="120"/>
      <c r="E1" s="120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7" t="s">
        <v>234</v>
      </c>
      <c r="B3" s="6">
        <v>0</v>
      </c>
      <c r="C3" s="6">
        <v>0</v>
      </c>
      <c r="D3" s="6">
        <v>0</v>
      </c>
      <c r="E3" s="4">
        <v>0</v>
      </c>
      <c r="I3" s="1"/>
      <c r="J3" s="1"/>
      <c r="K3" s="1"/>
      <c r="L3" s="1"/>
      <c r="M3" s="1"/>
      <c r="N3" s="1"/>
      <c r="O3" s="1"/>
      <c r="P3" s="1"/>
    </row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52" spans="1:3">
      <c r="A52" s="52" t="s">
        <v>58</v>
      </c>
      <c r="B52" s="123">
        <f>SUM(E3:E3)</f>
        <v>0</v>
      </c>
      <c r="C52" s="124"/>
    </row>
    <row r="53" spans="1:3" hidden="1">
      <c r="A53" s="5" t="s">
        <v>295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36"/>
  <sheetViews>
    <sheetView zoomScale="85" zoomScaleNormal="85" workbookViewId="0">
      <pane ySplit="2" topLeftCell="A3" activePane="bottomLeft" state="frozenSplit"/>
      <selection pane="bottomLeft" activeCell="A36" sqref="A36:XFD36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20" t="s">
        <v>304</v>
      </c>
      <c r="B1" s="120"/>
      <c r="C1" s="120"/>
      <c r="D1" s="120"/>
      <c r="E1" s="120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87" t="s">
        <v>235</v>
      </c>
      <c r="B3" s="6">
        <v>0</v>
      </c>
      <c r="C3" s="6">
        <v>0</v>
      </c>
      <c r="D3" s="6">
        <v>0</v>
      </c>
      <c r="E3" s="4">
        <v>0</v>
      </c>
      <c r="G3" s="1"/>
      <c r="H3" s="1"/>
      <c r="I3" s="1"/>
      <c r="J3" s="1"/>
      <c r="K3" s="1"/>
      <c r="L3" s="1"/>
      <c r="M3" s="1"/>
      <c r="N3" s="1"/>
    </row>
    <row r="5" spans="1:14" hidden="1"/>
    <row r="6" spans="1:14" hidden="1"/>
    <row r="7" spans="1:14" hidden="1"/>
    <row r="8" spans="1:14" hidden="1"/>
    <row r="9" spans="1:14" hidden="1"/>
    <row r="10" spans="1:14" hidden="1"/>
    <row r="11" spans="1:14" hidden="1"/>
    <row r="12" spans="1:14" hidden="1"/>
    <row r="13" spans="1:14" hidden="1"/>
    <row r="14" spans="1:14" hidden="1"/>
    <row r="15" spans="1:14" hidden="1"/>
    <row r="16" spans="1:14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>
      <c r="A35" s="41" t="s">
        <v>58</v>
      </c>
      <c r="B35" s="123">
        <f>SUM(E3:E3)</f>
        <v>0</v>
      </c>
      <c r="C35" s="124"/>
    </row>
    <row r="36" spans="1:3" hidden="1">
      <c r="A36" s="5" t="s">
        <v>305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22"/>
  <sheetViews>
    <sheetView zoomScale="85" zoomScaleNormal="85" workbookViewId="0">
      <pane ySplit="2" topLeftCell="A3" activePane="bottomLeft" state="frozenSplit"/>
      <selection pane="bottomLeft" activeCell="A22" sqref="A22:XFD22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20" t="s">
        <v>306</v>
      </c>
      <c r="B1" s="120"/>
      <c r="C1" s="120"/>
      <c r="D1" s="120"/>
      <c r="E1" s="120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87" t="s">
        <v>236</v>
      </c>
      <c r="B3" s="6">
        <v>0</v>
      </c>
      <c r="C3" s="6">
        <v>0</v>
      </c>
      <c r="D3" s="6">
        <v>0</v>
      </c>
      <c r="E3" s="4">
        <v>0</v>
      </c>
      <c r="G3" s="1"/>
      <c r="H3" s="1"/>
      <c r="I3" s="1"/>
      <c r="J3" s="1"/>
      <c r="K3" s="1"/>
      <c r="L3" s="1"/>
      <c r="M3" s="1"/>
      <c r="N3" s="1"/>
    </row>
    <row r="4" spans="1:14" hidden="1"/>
    <row r="5" spans="1:14" hidden="1"/>
    <row r="6" spans="1:14" hidden="1"/>
    <row r="7" spans="1:14" hidden="1"/>
    <row r="8" spans="1:14" hidden="1"/>
    <row r="9" spans="1:14" hidden="1"/>
    <row r="10" spans="1:14" hidden="1"/>
    <row r="11" spans="1:14" hidden="1"/>
    <row r="12" spans="1:14" hidden="1"/>
    <row r="13" spans="1:14" hidden="1"/>
    <row r="14" spans="1:14" hidden="1"/>
    <row r="15" spans="1:14" hidden="1"/>
    <row r="16" spans="1:14" hidden="1"/>
    <row r="17" spans="1:3" hidden="1"/>
    <row r="18" spans="1:3" hidden="1"/>
    <row r="19" spans="1:3" hidden="1"/>
    <row r="21" spans="1:3">
      <c r="A21" s="41" t="s">
        <v>58</v>
      </c>
      <c r="B21" s="123">
        <f>SUM(E3:E3)</f>
        <v>0</v>
      </c>
      <c r="C21" s="124"/>
    </row>
    <row r="22" spans="1:3" hidden="1">
      <c r="A22" s="5" t="s">
        <v>307</v>
      </c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8"/>
  <sheetViews>
    <sheetView zoomScale="85" zoomScaleNormal="85" workbookViewId="0">
      <pane ySplit="2" topLeftCell="A3" activePane="bottomLeft" state="frozenSplit"/>
      <selection pane="bottomLeft" activeCell="Q48" sqref="Q48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20" t="s">
        <v>308</v>
      </c>
      <c r="B1" s="120"/>
      <c r="C1" s="120"/>
      <c r="D1" s="120"/>
      <c r="E1" s="120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87" t="s">
        <v>237</v>
      </c>
      <c r="B3" s="6">
        <v>0</v>
      </c>
      <c r="C3" s="6">
        <v>0</v>
      </c>
      <c r="D3" s="6">
        <v>0</v>
      </c>
      <c r="E3" s="4">
        <v>0</v>
      </c>
      <c r="G3" s="1"/>
      <c r="H3" s="1"/>
      <c r="I3" s="1"/>
      <c r="J3" s="1"/>
      <c r="K3" s="1"/>
      <c r="L3" s="1"/>
      <c r="M3" s="1"/>
      <c r="N3" s="1"/>
    </row>
    <row r="7" spans="1:14">
      <c r="A7" s="41" t="s">
        <v>58</v>
      </c>
      <c r="B7" s="123">
        <f>SUM(E3:E3)</f>
        <v>0</v>
      </c>
      <c r="C7" s="124"/>
    </row>
    <row r="8" spans="1:14" hidden="1">
      <c r="A8" s="5" t="s">
        <v>309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24"/>
  <sheetViews>
    <sheetView zoomScale="85" zoomScaleNormal="85" workbookViewId="0">
      <pane ySplit="2" topLeftCell="A3" activePane="bottomLeft" state="frozenSplit"/>
      <selection pane="bottomLeft" activeCell="G1" sqref="G1:G1048576"/>
    </sheetView>
  </sheetViews>
  <sheetFormatPr defaultRowHeight="15"/>
  <cols>
    <col min="1" max="1" width="20.7109375" style="5" customWidth="1"/>
    <col min="2" max="6" width="10.7109375" style="5" customWidth="1"/>
    <col min="7" max="7" width="0" style="5" hidden="1" customWidth="1"/>
    <col min="8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20" t="s">
        <v>310</v>
      </c>
      <c r="B1" s="120"/>
      <c r="C1" s="120"/>
      <c r="D1" s="120"/>
      <c r="E1" s="120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</row>
    <row r="3" spans="1:14">
      <c r="A3" s="87" t="s">
        <v>238</v>
      </c>
      <c r="B3" s="6">
        <v>0</v>
      </c>
      <c r="C3" s="6">
        <v>0</v>
      </c>
      <c r="D3" s="6">
        <v>0</v>
      </c>
      <c r="E3" s="4">
        <v>0</v>
      </c>
      <c r="I3" s="1"/>
      <c r="J3" s="1"/>
      <c r="K3" s="1"/>
      <c r="L3" s="1"/>
      <c r="M3" s="1"/>
      <c r="N3" s="1"/>
    </row>
    <row r="7" spans="1:14">
      <c r="A7" s="96" t="s">
        <v>248</v>
      </c>
      <c r="B7" s="123">
        <f>SUM(E3:E3)</f>
        <v>0</v>
      </c>
      <c r="C7" s="124"/>
      <c r="G7" s="5" t="s">
        <v>313</v>
      </c>
    </row>
    <row r="11" spans="1:14">
      <c r="A11" s="120" t="s">
        <v>311</v>
      </c>
      <c r="B11" s="120"/>
      <c r="C11" s="120"/>
      <c r="D11" s="120"/>
      <c r="E11" s="120"/>
    </row>
    <row r="12" spans="1:14" ht="30" customHeight="1">
      <c r="A12" s="1"/>
      <c r="B12" s="10" t="s">
        <v>5</v>
      </c>
      <c r="C12" s="10" t="s">
        <v>6</v>
      </c>
      <c r="D12" s="11" t="s">
        <v>2</v>
      </c>
      <c r="E12" s="11" t="s">
        <v>1</v>
      </c>
    </row>
    <row r="13" spans="1:14">
      <c r="A13" s="96" t="s">
        <v>249</v>
      </c>
      <c r="B13" s="6">
        <v>0</v>
      </c>
      <c r="C13" s="6">
        <v>0</v>
      </c>
      <c r="D13" s="6">
        <v>0</v>
      </c>
      <c r="E13" s="4">
        <v>0</v>
      </c>
    </row>
    <row r="15" spans="1:14">
      <c r="A15" s="96" t="s">
        <v>250</v>
      </c>
      <c r="B15" s="123">
        <f>SUM(E13:E13)</f>
        <v>0</v>
      </c>
      <c r="C15" s="124"/>
    </row>
    <row r="19" spans="1:7">
      <c r="A19" s="120" t="s">
        <v>312</v>
      </c>
      <c r="B19" s="120"/>
      <c r="C19" s="120"/>
      <c r="D19" s="120"/>
    </row>
    <row r="20" spans="1:7" ht="29.25">
      <c r="A20" s="1"/>
      <c r="B20" s="10" t="s">
        <v>251</v>
      </c>
      <c r="C20" s="10" t="s">
        <v>252</v>
      </c>
      <c r="D20" s="19" t="s">
        <v>253</v>
      </c>
    </row>
    <row r="21" spans="1:7">
      <c r="A21" s="96" t="s">
        <v>84</v>
      </c>
      <c r="B21" s="95">
        <v>0</v>
      </c>
      <c r="C21" s="6">
        <v>0</v>
      </c>
      <c r="D21" s="6">
        <v>0</v>
      </c>
    </row>
    <row r="22" spans="1:7">
      <c r="A22" s="96" t="s">
        <v>85</v>
      </c>
      <c r="B22" s="95">
        <v>0</v>
      </c>
      <c r="C22" s="6">
        <v>0</v>
      </c>
      <c r="D22" s="6">
        <v>0</v>
      </c>
    </row>
    <row r="24" spans="1:7">
      <c r="A24" s="96" t="s">
        <v>254</v>
      </c>
      <c r="B24" s="128">
        <f>SUM(D21:D22)</f>
        <v>0</v>
      </c>
      <c r="C24" s="129"/>
      <c r="G24" s="5" t="s">
        <v>314</v>
      </c>
    </row>
  </sheetData>
  <mergeCells count="6">
    <mergeCell ref="B7:C7"/>
    <mergeCell ref="B15:C15"/>
    <mergeCell ref="B24:C24"/>
    <mergeCell ref="A1:E1"/>
    <mergeCell ref="A11:E11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58"/>
  <sheetViews>
    <sheetView zoomScale="85" zoomScaleNormal="85" workbookViewId="0">
      <selection activeCell="A58" sqref="A58:XFD58"/>
    </sheetView>
  </sheetViews>
  <sheetFormatPr defaultRowHeight="15"/>
  <cols>
    <col min="1" max="1" width="20.7109375" style="5" customWidth="1"/>
    <col min="2" max="7" width="10.7109375" style="5" customWidth="1"/>
    <col min="8" max="16384" width="9.140625" style="5"/>
  </cols>
  <sheetData>
    <row r="1" spans="1:5">
      <c r="A1" s="120" t="s">
        <v>315</v>
      </c>
      <c r="B1" s="120"/>
      <c r="C1" s="120"/>
      <c r="D1" s="120"/>
      <c r="E1" s="120"/>
    </row>
    <row r="2" spans="1: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</row>
    <row r="3" spans="1:5">
      <c r="A3" s="38" t="s">
        <v>85</v>
      </c>
      <c r="B3" s="57"/>
      <c r="C3" s="57"/>
      <c r="D3" s="7">
        <v>23.76</v>
      </c>
      <c r="E3" s="58">
        <f>2.2*2.05</f>
        <v>4.51</v>
      </c>
    </row>
    <row r="4" spans="1:5">
      <c r="A4" s="38" t="s">
        <v>222</v>
      </c>
      <c r="B4" s="57"/>
      <c r="C4" s="57"/>
      <c r="D4" s="7">
        <v>23.6</v>
      </c>
      <c r="E4" s="58">
        <v>27.68</v>
      </c>
    </row>
    <row r="5" spans="1:5">
      <c r="A5" s="38" t="s">
        <v>223</v>
      </c>
      <c r="B5" s="7">
        <v>4.4000000000000004</v>
      </c>
      <c r="C5" s="7">
        <v>3.85</v>
      </c>
      <c r="D5" s="7">
        <f t="shared" ref="D5:D6" si="0">2*(B5+C5)</f>
        <v>16.5</v>
      </c>
      <c r="E5" s="58">
        <f>B5*C5</f>
        <v>16.940000000000001</v>
      </c>
    </row>
    <row r="6" spans="1:5">
      <c r="A6" s="38" t="s">
        <v>224</v>
      </c>
      <c r="B6" s="7">
        <v>3</v>
      </c>
      <c r="C6" s="7">
        <v>5.37</v>
      </c>
      <c r="D6" s="7">
        <f t="shared" si="0"/>
        <v>16.740000000000002</v>
      </c>
      <c r="E6" s="58">
        <f>B6*C6</f>
        <v>16.11</v>
      </c>
    </row>
    <row r="7" spans="1:5" hidden="1"/>
    <row r="8" spans="1:5" hidden="1"/>
    <row r="9" spans="1:5" hidden="1"/>
    <row r="10" spans="1:5" hidden="1"/>
    <row r="11" spans="1:5" hidden="1"/>
    <row r="12" spans="1:5" hidden="1"/>
    <row r="13" spans="1:5" hidden="1"/>
    <row r="14" spans="1:5" hidden="1"/>
    <row r="15" spans="1:5" hidden="1"/>
    <row r="16" spans="1:5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2" spans="1:3" hidden="1"/>
    <row r="53" spans="1:3" hidden="1"/>
    <row r="57" spans="1:3">
      <c r="A57" s="14" t="s">
        <v>58</v>
      </c>
      <c r="B57" s="123">
        <f>SUM(E3:E6)</f>
        <v>65.239999999999995</v>
      </c>
      <c r="C57" s="124"/>
    </row>
    <row r="58" spans="1:3" hidden="1">
      <c r="A58" s="5" t="s">
        <v>316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35"/>
  <sheetViews>
    <sheetView zoomScale="85" zoomScaleNormal="85" zoomScaleSheetLayoutView="85" workbookViewId="0">
      <selection activeCell="A35" sqref="A35:XFD3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25" t="s">
        <v>256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7"/>
    </row>
    <row r="2" spans="1:38" s="3" customFormat="1">
      <c r="A2" s="12" t="s">
        <v>19</v>
      </c>
      <c r="D2" s="120" t="s">
        <v>4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</row>
    <row r="3" spans="1:38" s="3" customFormat="1">
      <c r="A3" s="30">
        <f>Memória!A2</f>
        <v>3.2</v>
      </c>
      <c r="D3" s="121" t="s">
        <v>7</v>
      </c>
      <c r="E3" s="122"/>
      <c r="F3" s="121" t="s">
        <v>10</v>
      </c>
      <c r="G3" s="122"/>
      <c r="H3" s="121" t="s">
        <v>11</v>
      </c>
      <c r="I3" s="122"/>
      <c r="J3" s="121" t="s">
        <v>12</v>
      </c>
      <c r="K3" s="122"/>
      <c r="L3" s="121" t="s">
        <v>13</v>
      </c>
      <c r="M3" s="122"/>
      <c r="N3" s="121" t="s">
        <v>14</v>
      </c>
      <c r="O3" s="122"/>
      <c r="P3" s="121" t="s">
        <v>15</v>
      </c>
      <c r="Q3" s="122"/>
      <c r="R3" s="120" t="s">
        <v>16</v>
      </c>
      <c r="S3" s="120"/>
      <c r="T3" s="120" t="s">
        <v>17</v>
      </c>
      <c r="U3" s="120"/>
      <c r="V3" s="120" t="s">
        <v>18</v>
      </c>
      <c r="W3" s="120"/>
      <c r="X3" s="120" t="s">
        <v>20</v>
      </c>
      <c r="Y3" s="120"/>
      <c r="Z3" s="120" t="s">
        <v>21</v>
      </c>
      <c r="AA3" s="120"/>
    </row>
    <row r="4" spans="1:38" ht="30" customHeight="1">
      <c r="A4" s="1"/>
      <c r="B4" s="19" t="s">
        <v>22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38" t="s">
        <v>23</v>
      </c>
      <c r="B5" s="7">
        <v>40</v>
      </c>
      <c r="C5" s="58">
        <f>(B5*$A$3)-((D5*E5)+(F5*G5)+(H5*I5)+(J5*K5)+(L5*M5)+(N5*O5)+(P5*Q5)+(R5*S5)+(T5*U5)+(V5*W5)+(X5*Y5)+(Z5*AA5))</f>
        <v>128</v>
      </c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E5" s="1"/>
      <c r="AF5" s="1"/>
      <c r="AG5" s="1"/>
      <c r="AH5" s="1"/>
      <c r="AI5" s="1"/>
      <c r="AJ5" s="1"/>
      <c r="AK5" s="1"/>
      <c r="AL5" s="1"/>
    </row>
    <row r="6" spans="1:38">
      <c r="A6" s="38" t="s">
        <v>24</v>
      </c>
      <c r="B6" s="7">
        <v>4.8</v>
      </c>
      <c r="C6" s="58">
        <f>(B6*$A$3)-((D6*E6)+(F6*G6)+(H6*I6)+(J6*K6)+(L6*M6)+(N6*O6)+(P6*Q6)+(R6*S6)+(T6*U6)+(V6*W6)+(X6*Y6)+(Z6*AA6))</f>
        <v>15.36</v>
      </c>
      <c r="D6" s="44"/>
      <c r="E6" s="45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E6" s="1"/>
      <c r="AF6" s="1"/>
      <c r="AI6" s="1"/>
      <c r="AJ6" s="1"/>
    </row>
    <row r="7" spans="1:38">
      <c r="A7" s="38" t="s">
        <v>25</v>
      </c>
      <c r="B7" s="7">
        <v>10.55</v>
      </c>
      <c r="C7" s="58">
        <f>(B7*$A$3)-((D7*E7)+(F7*G7)+(H7*I7)+(J7*K7)+(L7*M7)+(N7*O7)+(P7*Q7)+(R7*S7)+(T7*U7)+(V7*W7)+(X7*Y7)+(Z7*AA7))</f>
        <v>33.760000000000005</v>
      </c>
      <c r="D7" s="44"/>
      <c r="E7" s="45"/>
      <c r="F7" s="44"/>
      <c r="G7" s="45"/>
      <c r="H7" s="44"/>
      <c r="I7" s="45"/>
      <c r="J7" s="44"/>
      <c r="K7" s="45"/>
      <c r="L7" s="44"/>
      <c r="M7" s="45"/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E7" s="1"/>
      <c r="AF7" s="1"/>
      <c r="AG7" s="1"/>
      <c r="AH7" s="1"/>
      <c r="AI7" s="1"/>
      <c r="AJ7" s="1"/>
      <c r="AK7" s="1"/>
      <c r="AL7" s="1"/>
    </row>
    <row r="8" spans="1:38">
      <c r="A8" s="38" t="s">
        <v>26</v>
      </c>
      <c r="B8" s="7">
        <v>11.23</v>
      </c>
      <c r="C8" s="58">
        <f>(B8*$A$3)-((D8*E8)+(F8*G8)+(H8*I8)+(J8*K8)+(L8*M8)+(N8*O8)+(P8*Q8)+(R8*S8)+(T8*U8)+(V8*W8)+(X8*Y8)+(Z8*AA8))</f>
        <v>35.936</v>
      </c>
      <c r="D8" s="44"/>
      <c r="E8" s="45"/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E8" s="1"/>
      <c r="AF8" s="1"/>
      <c r="AG8" s="1"/>
      <c r="AH8" s="1"/>
      <c r="AI8" s="1"/>
      <c r="AJ8" s="1"/>
      <c r="AK8" s="1"/>
      <c r="AL8" s="1"/>
    </row>
    <row r="9" spans="1:38">
      <c r="A9" s="38" t="s">
        <v>28</v>
      </c>
      <c r="B9" s="7">
        <v>5.63</v>
      </c>
      <c r="C9" s="58">
        <f>(B9*$A$3)-((D9*E9)+(F9*G9)+(H9*I9)+(J9*K9)+(L9*M9)+(N9*O9)+(P9*Q9)+(R9*S9)+(T9*U9)+(V9*W9)+(X9*Y9)+(Z9*AA9))</f>
        <v>18.016000000000002</v>
      </c>
      <c r="D9" s="44"/>
      <c r="E9" s="45"/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E9" s="1"/>
      <c r="AF9" s="1"/>
      <c r="AG9" s="1"/>
      <c r="AH9" s="1"/>
      <c r="AI9" s="1"/>
      <c r="AJ9" s="1"/>
      <c r="AK9" s="1"/>
      <c r="AL9" s="1"/>
    </row>
    <row r="10" spans="1:38">
      <c r="A10" s="38" t="s">
        <v>226</v>
      </c>
      <c r="B10" s="7">
        <v>3.05</v>
      </c>
      <c r="C10" s="58">
        <f>(B10*1.2)-((D10*E10)+(F10*G10)+(H10*I10)+(J10*K10)+(L10*M10)+(N10*O10)+(P10*Q10)+(R10*S10)+(T10*U10)+(V10*W10)+(X10*Y10)+(Z10*AA10))</f>
        <v>3.6599999999999997</v>
      </c>
      <c r="D10" s="44"/>
      <c r="E10" s="45"/>
      <c r="F10" s="44"/>
      <c r="G10" s="45"/>
      <c r="H10" s="44"/>
      <c r="I10" s="45"/>
      <c r="J10" s="44"/>
      <c r="K10" s="45"/>
      <c r="L10" s="44"/>
      <c r="M10" s="45"/>
      <c r="N10" s="44"/>
      <c r="O10" s="45"/>
      <c r="P10" s="44"/>
      <c r="Q10" s="45"/>
      <c r="R10" s="44"/>
      <c r="S10" s="45"/>
      <c r="T10" s="44"/>
      <c r="U10" s="45"/>
      <c r="V10" s="44"/>
      <c r="W10" s="45"/>
      <c r="X10" s="44"/>
      <c r="Y10" s="45"/>
      <c r="Z10" s="44"/>
      <c r="AA10" s="45"/>
      <c r="AE10" s="1"/>
      <c r="AF10" s="1"/>
      <c r="AG10" s="1"/>
      <c r="AH10" s="1"/>
      <c r="AI10" s="1"/>
      <c r="AJ10" s="1"/>
      <c r="AK10" s="1"/>
      <c r="AL10" s="1"/>
    </row>
    <row r="11" spans="1:38">
      <c r="A11" s="38" t="s">
        <v>227</v>
      </c>
      <c r="B11" s="7">
        <v>1.75</v>
      </c>
      <c r="C11" s="58">
        <f>(B11*1.2)-((D11*E11)+(F11*G11)+(H11*I11)+(J11*K11)+(L11*M11)+(N11*O11)+(P11*Q11)+(R11*S11)+(T11*U11)+(V11*W11)+(X11*Y11)+(Z11*AA11))</f>
        <v>2.1</v>
      </c>
      <c r="D11" s="44"/>
      <c r="E11" s="45"/>
      <c r="F11" s="44"/>
      <c r="G11" s="45"/>
      <c r="H11" s="44"/>
      <c r="I11" s="45"/>
      <c r="J11" s="44"/>
      <c r="K11" s="45"/>
      <c r="L11" s="44"/>
      <c r="M11" s="45"/>
      <c r="N11" s="44"/>
      <c r="O11" s="45"/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E11" s="1"/>
      <c r="AF11" s="1"/>
      <c r="AG11" s="1"/>
      <c r="AH11" s="1"/>
      <c r="AI11" s="1"/>
      <c r="AJ11" s="1"/>
      <c r="AK11" s="1"/>
      <c r="AL11" s="1"/>
    </row>
    <row r="12" spans="1:38">
      <c r="A12" s="38" t="s">
        <v>30</v>
      </c>
      <c r="B12" s="7">
        <v>4.4000000000000004</v>
      </c>
      <c r="C12" s="58">
        <f>(B12*$A$3)-((D12*E12)+(F12*G12)+(H12*I12)+(J12*K12)+(L12*M12)+(N12*O12)+(P12*Q12)+(R12*S12)+(T12*U12)+(V12*W12)+(X12*Y12)+(Z12*AA12))</f>
        <v>14.080000000000002</v>
      </c>
      <c r="D12" s="44"/>
      <c r="E12" s="45"/>
      <c r="F12" s="44"/>
      <c r="G12" s="45"/>
      <c r="H12" s="44"/>
      <c r="I12" s="45"/>
      <c r="J12" s="44"/>
      <c r="K12" s="45"/>
      <c r="L12" s="44"/>
      <c r="M12" s="45"/>
      <c r="N12" s="44"/>
      <c r="O12" s="45"/>
      <c r="P12" s="44"/>
      <c r="Q12" s="45"/>
      <c r="R12" s="44"/>
      <c r="S12" s="45"/>
      <c r="T12" s="44"/>
      <c r="U12" s="45"/>
      <c r="V12" s="44"/>
      <c r="W12" s="45"/>
      <c r="X12" s="44"/>
      <c r="Y12" s="45"/>
      <c r="Z12" s="44"/>
      <c r="AA12" s="45"/>
      <c r="AE12" s="1"/>
      <c r="AF12" s="1"/>
      <c r="AG12" s="1"/>
      <c r="AH12" s="1"/>
      <c r="AI12" s="1"/>
      <c r="AJ12" s="1"/>
      <c r="AK12" s="1"/>
      <c r="AL12" s="1"/>
    </row>
    <row r="13" spans="1:38">
      <c r="A13" s="38" t="s">
        <v>33</v>
      </c>
      <c r="B13" s="7">
        <v>1.65</v>
      </c>
      <c r="C13" s="58">
        <f>(B13*1.2)-((D13*E13)+(F13*G13)+(H13*I13)+(J13*K13)+(L13*M13)+(N13*O13)+(P13*Q13)+(R13*S13)+(T13*U13)+(V13*W13)+(X13*Y13)+(Z13*AA13))</f>
        <v>1.9799999999999998</v>
      </c>
      <c r="D13" s="44"/>
      <c r="E13" s="45"/>
      <c r="F13" s="44"/>
      <c r="G13" s="45"/>
      <c r="H13" s="44"/>
      <c r="I13" s="45"/>
      <c r="J13" s="44"/>
      <c r="K13" s="45"/>
      <c r="L13" s="44"/>
      <c r="M13" s="45"/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E13" s="1"/>
      <c r="AF13" s="1"/>
      <c r="AG13" s="1"/>
      <c r="AH13" s="1"/>
      <c r="AI13" s="1"/>
      <c r="AJ13" s="1"/>
      <c r="AK13" s="1"/>
      <c r="AL13" s="1"/>
    </row>
    <row r="14" spans="1:38">
      <c r="A14" s="38" t="s">
        <v>34</v>
      </c>
      <c r="B14" s="7">
        <v>2</v>
      </c>
      <c r="C14" s="58">
        <f t="shared" ref="C14:C29" si="0">(B14*$A$3)-((D14*E14)+(F14*G14)+(H14*I14)+(J14*K14)+(L14*M14)+(N14*O14)+(P14*Q14)+(R14*S14)+(T14*U14)+(V14*W14)+(X14*Y14)+(Z14*AA14))</f>
        <v>6.4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/>
      <c r="T14" s="44"/>
      <c r="U14" s="45"/>
      <c r="V14" s="44"/>
      <c r="W14" s="45"/>
      <c r="X14" s="44"/>
      <c r="Y14" s="45"/>
      <c r="Z14" s="44"/>
      <c r="AA14" s="45"/>
      <c r="AE14" s="1"/>
      <c r="AF14" s="1"/>
      <c r="AG14" s="1"/>
      <c r="AH14" s="1"/>
      <c r="AI14" s="1"/>
      <c r="AJ14" s="1"/>
      <c r="AK14" s="1"/>
      <c r="AL14" s="1"/>
    </row>
    <row r="15" spans="1:38">
      <c r="A15" s="38" t="s">
        <v>35</v>
      </c>
      <c r="B15" s="7">
        <v>3.3</v>
      </c>
      <c r="C15" s="58">
        <f t="shared" si="0"/>
        <v>10.56</v>
      </c>
      <c r="D15" s="44"/>
      <c r="E15" s="45"/>
      <c r="F15" s="44"/>
      <c r="G15" s="45"/>
      <c r="H15" s="44"/>
      <c r="I15" s="45"/>
      <c r="J15" s="44"/>
      <c r="K15" s="45"/>
      <c r="L15" s="44"/>
      <c r="M15" s="45"/>
      <c r="N15" s="44"/>
      <c r="O15" s="45"/>
      <c r="P15" s="44"/>
      <c r="Q15" s="45"/>
      <c r="R15" s="44"/>
      <c r="S15" s="45"/>
      <c r="T15" s="44"/>
      <c r="U15" s="45"/>
      <c r="V15" s="44"/>
      <c r="W15" s="45"/>
      <c r="X15" s="44"/>
      <c r="Y15" s="45"/>
      <c r="Z15" s="44"/>
      <c r="AA15" s="45"/>
      <c r="AE15" s="1"/>
      <c r="AF15" s="1"/>
      <c r="AG15" s="1"/>
      <c r="AH15" s="1"/>
      <c r="AI15" s="1"/>
      <c r="AJ15" s="1"/>
      <c r="AK15" s="1"/>
      <c r="AL15" s="1"/>
    </row>
    <row r="16" spans="1:38">
      <c r="A16" s="38" t="s">
        <v>36</v>
      </c>
      <c r="B16" s="7">
        <v>7.1</v>
      </c>
      <c r="C16" s="58">
        <f t="shared" si="0"/>
        <v>22.72</v>
      </c>
      <c r="D16" s="44"/>
      <c r="E16" s="45"/>
      <c r="F16" s="44"/>
      <c r="G16" s="45"/>
      <c r="H16" s="44"/>
      <c r="I16" s="45"/>
      <c r="J16" s="44"/>
      <c r="K16" s="45"/>
      <c r="L16" s="44"/>
      <c r="M16" s="45"/>
      <c r="N16" s="44"/>
      <c r="O16" s="45"/>
      <c r="P16" s="44"/>
      <c r="Q16" s="45"/>
      <c r="R16" s="44"/>
      <c r="S16" s="45"/>
      <c r="T16" s="44"/>
      <c r="U16" s="45"/>
      <c r="V16" s="44"/>
      <c r="W16" s="45"/>
      <c r="X16" s="44"/>
      <c r="Y16" s="45"/>
      <c r="Z16" s="44"/>
      <c r="AA16" s="45"/>
      <c r="AE16" s="3"/>
      <c r="AF16" s="3"/>
      <c r="AG16" s="3"/>
      <c r="AH16" s="3"/>
      <c r="AI16" s="3"/>
      <c r="AJ16" s="3"/>
      <c r="AK16" s="3"/>
      <c r="AL16" s="3"/>
    </row>
    <row r="17" spans="1:27">
      <c r="A17" s="38" t="s">
        <v>37</v>
      </c>
      <c r="B17" s="7">
        <v>4.1500000000000004</v>
      </c>
      <c r="C17" s="58">
        <f t="shared" si="0"/>
        <v>13.280000000000001</v>
      </c>
      <c r="D17" s="44"/>
      <c r="E17" s="45"/>
      <c r="F17" s="44"/>
      <c r="G17" s="45"/>
      <c r="H17" s="44"/>
      <c r="I17" s="45"/>
      <c r="J17" s="44"/>
      <c r="K17" s="45"/>
      <c r="L17" s="44"/>
      <c r="M17" s="45"/>
      <c r="N17" s="44"/>
      <c r="O17" s="45"/>
      <c r="P17" s="44"/>
      <c r="Q17" s="45"/>
      <c r="R17" s="44"/>
      <c r="S17" s="45"/>
      <c r="T17" s="44"/>
      <c r="U17" s="45"/>
      <c r="V17" s="44"/>
      <c r="W17" s="45"/>
      <c r="X17" s="44"/>
      <c r="Y17" s="45"/>
      <c r="Z17" s="44"/>
      <c r="AA17" s="45"/>
    </row>
    <row r="18" spans="1:27">
      <c r="A18" s="38" t="s">
        <v>38</v>
      </c>
      <c r="B18" s="7">
        <v>14.3</v>
      </c>
      <c r="C18" s="58">
        <f t="shared" si="0"/>
        <v>45.760000000000005</v>
      </c>
      <c r="D18" s="44"/>
      <c r="E18" s="45"/>
      <c r="F18" s="44"/>
      <c r="G18" s="45"/>
      <c r="H18" s="44"/>
      <c r="I18" s="45"/>
      <c r="J18" s="44"/>
      <c r="K18" s="45"/>
      <c r="L18" s="44"/>
      <c r="M18" s="45"/>
      <c r="N18" s="44"/>
      <c r="O18" s="45"/>
      <c r="P18" s="44"/>
      <c r="Q18" s="45"/>
      <c r="R18" s="44"/>
      <c r="S18" s="45"/>
      <c r="T18" s="44"/>
      <c r="U18" s="45"/>
      <c r="V18" s="44"/>
      <c r="W18" s="45"/>
      <c r="X18" s="44"/>
      <c r="Y18" s="45"/>
      <c r="Z18" s="44"/>
      <c r="AA18" s="45"/>
    </row>
    <row r="19" spans="1:27" ht="15.75" thickBot="1">
      <c r="A19" s="88" t="s">
        <v>225</v>
      </c>
      <c r="B19" s="89">
        <v>11.55</v>
      </c>
      <c r="C19" s="75">
        <f t="shared" si="0"/>
        <v>36.96</v>
      </c>
      <c r="D19" s="90"/>
      <c r="E19" s="91"/>
      <c r="F19" s="90"/>
      <c r="G19" s="91"/>
      <c r="H19" s="90"/>
      <c r="I19" s="91"/>
      <c r="J19" s="90"/>
      <c r="K19" s="91"/>
      <c r="L19" s="90"/>
      <c r="M19" s="91"/>
      <c r="N19" s="90"/>
      <c r="O19" s="91"/>
      <c r="P19" s="90"/>
      <c r="Q19" s="91"/>
      <c r="R19" s="90"/>
      <c r="S19" s="91"/>
      <c r="T19" s="90"/>
      <c r="U19" s="91"/>
      <c r="V19" s="90"/>
      <c r="W19" s="91"/>
      <c r="X19" s="90"/>
      <c r="Y19" s="91"/>
      <c r="Z19" s="90"/>
      <c r="AA19" s="91"/>
    </row>
    <row r="20" spans="1:27">
      <c r="A20" s="63" t="s">
        <v>39</v>
      </c>
      <c r="B20" s="64">
        <v>29.57</v>
      </c>
      <c r="C20" s="65">
        <f t="shared" si="0"/>
        <v>94.624000000000009</v>
      </c>
      <c r="D20" s="68"/>
      <c r="E20" s="69"/>
      <c r="F20" s="68"/>
      <c r="G20" s="69"/>
      <c r="H20" s="68"/>
      <c r="I20" s="69"/>
      <c r="J20" s="68"/>
      <c r="K20" s="69"/>
      <c r="L20" s="68"/>
      <c r="M20" s="69"/>
      <c r="N20" s="68"/>
      <c r="O20" s="69"/>
      <c r="P20" s="68"/>
      <c r="Q20" s="69"/>
      <c r="R20" s="68"/>
      <c r="S20" s="69"/>
      <c r="T20" s="68"/>
      <c r="U20" s="69"/>
      <c r="V20" s="68"/>
      <c r="W20" s="69"/>
      <c r="X20" s="68"/>
      <c r="Y20" s="69"/>
      <c r="Z20" s="68"/>
      <c r="AA20" s="69"/>
    </row>
    <row r="21" spans="1:27">
      <c r="A21" s="76" t="s">
        <v>40</v>
      </c>
      <c r="B21" s="77">
        <v>3.55</v>
      </c>
      <c r="C21" s="78">
        <f t="shared" si="0"/>
        <v>11.36</v>
      </c>
      <c r="D21" s="72"/>
      <c r="E21" s="73"/>
      <c r="F21" s="72"/>
      <c r="G21" s="73"/>
      <c r="H21" s="72"/>
      <c r="I21" s="73"/>
      <c r="J21" s="72"/>
      <c r="K21" s="73"/>
      <c r="L21" s="72"/>
      <c r="M21" s="73"/>
      <c r="N21" s="72"/>
      <c r="O21" s="73"/>
      <c r="P21" s="72"/>
      <c r="Q21" s="73"/>
      <c r="R21" s="72"/>
      <c r="S21" s="73"/>
      <c r="T21" s="72"/>
      <c r="U21" s="73"/>
      <c r="V21" s="72"/>
      <c r="W21" s="73"/>
      <c r="X21" s="72"/>
      <c r="Y21" s="73"/>
      <c r="Z21" s="72"/>
      <c r="AA21" s="73"/>
    </row>
    <row r="22" spans="1:27">
      <c r="A22" s="38" t="s">
        <v>41</v>
      </c>
      <c r="B22" s="7">
        <v>4.4000000000000004</v>
      </c>
      <c r="C22" s="58">
        <f t="shared" si="0"/>
        <v>14.080000000000002</v>
      </c>
      <c r="D22" s="44"/>
      <c r="E22" s="45"/>
      <c r="F22" s="44"/>
      <c r="G22" s="45"/>
      <c r="H22" s="44"/>
      <c r="I22" s="45"/>
      <c r="J22" s="44"/>
      <c r="K22" s="45"/>
      <c r="L22" s="44"/>
      <c r="M22" s="45"/>
      <c r="N22" s="44"/>
      <c r="O22" s="45"/>
      <c r="P22" s="44"/>
      <c r="Q22" s="45"/>
      <c r="R22" s="44"/>
      <c r="S22" s="45"/>
      <c r="T22" s="44"/>
      <c r="U22" s="45"/>
      <c r="V22" s="44"/>
      <c r="W22" s="45"/>
      <c r="X22" s="44"/>
      <c r="Y22" s="45"/>
      <c r="Z22" s="44"/>
      <c r="AA22" s="45"/>
    </row>
    <row r="23" spans="1:27">
      <c r="A23" s="38" t="s">
        <v>50</v>
      </c>
      <c r="B23" s="7">
        <v>6.7</v>
      </c>
      <c r="C23" s="58">
        <f t="shared" si="0"/>
        <v>18.440000000000001</v>
      </c>
      <c r="D23" s="59">
        <v>1.5</v>
      </c>
      <c r="E23" s="60">
        <v>1</v>
      </c>
      <c r="F23" s="59">
        <v>1.5</v>
      </c>
      <c r="G23" s="60">
        <v>1</v>
      </c>
      <c r="H23" s="44"/>
      <c r="I23" s="45"/>
      <c r="J23" s="44"/>
      <c r="K23" s="45"/>
      <c r="L23" s="44"/>
      <c r="M23" s="45"/>
      <c r="N23" s="44"/>
      <c r="O23" s="45"/>
      <c r="P23" s="44"/>
      <c r="Q23" s="45"/>
      <c r="R23" s="44"/>
      <c r="S23" s="45"/>
      <c r="T23" s="44"/>
      <c r="U23" s="45"/>
      <c r="V23" s="44"/>
      <c r="W23" s="45"/>
      <c r="X23" s="44"/>
      <c r="Y23" s="45"/>
      <c r="Z23" s="44"/>
      <c r="AA23" s="45"/>
    </row>
    <row r="24" spans="1:27">
      <c r="A24" s="38" t="s">
        <v>51</v>
      </c>
      <c r="B24" s="7">
        <v>1.75</v>
      </c>
      <c r="C24" s="58">
        <f t="shared" si="0"/>
        <v>5.6000000000000005</v>
      </c>
      <c r="D24" s="44"/>
      <c r="E24" s="45"/>
      <c r="F24" s="44"/>
      <c r="G24" s="45"/>
      <c r="H24" s="44"/>
      <c r="I24" s="45"/>
      <c r="J24" s="44"/>
      <c r="K24" s="45"/>
      <c r="L24" s="44"/>
      <c r="M24" s="45"/>
      <c r="N24" s="44"/>
      <c r="O24" s="45"/>
      <c r="P24" s="44"/>
      <c r="Q24" s="45"/>
      <c r="R24" s="44"/>
      <c r="S24" s="45"/>
      <c r="T24" s="44"/>
      <c r="U24" s="45"/>
      <c r="V24" s="44"/>
      <c r="W24" s="45"/>
      <c r="X24" s="44"/>
      <c r="Y24" s="45"/>
      <c r="Z24" s="44"/>
      <c r="AA24" s="45"/>
    </row>
    <row r="25" spans="1:27">
      <c r="A25" s="38" t="s">
        <v>52</v>
      </c>
      <c r="B25" s="7">
        <v>3.7</v>
      </c>
      <c r="C25" s="58">
        <f t="shared" si="0"/>
        <v>11.840000000000002</v>
      </c>
      <c r="D25" s="44"/>
      <c r="E25" s="45"/>
      <c r="F25" s="44"/>
      <c r="G25" s="45"/>
      <c r="H25" s="44"/>
      <c r="I25" s="45"/>
      <c r="J25" s="44"/>
      <c r="K25" s="45"/>
      <c r="L25" s="44"/>
      <c r="M25" s="45"/>
      <c r="N25" s="44"/>
      <c r="O25" s="45"/>
      <c r="P25" s="44"/>
      <c r="Q25" s="45"/>
      <c r="R25" s="44"/>
      <c r="S25" s="45"/>
      <c r="T25" s="44"/>
      <c r="U25" s="45"/>
      <c r="V25" s="44"/>
      <c r="W25" s="45"/>
      <c r="X25" s="44"/>
      <c r="Y25" s="45"/>
      <c r="Z25" s="44"/>
      <c r="AA25" s="45"/>
    </row>
    <row r="26" spans="1:27">
      <c r="A26" s="38" t="s">
        <v>53</v>
      </c>
      <c r="B26" s="7">
        <v>9.33</v>
      </c>
      <c r="C26" s="58">
        <f t="shared" si="0"/>
        <v>29.856000000000002</v>
      </c>
      <c r="D26" s="44"/>
      <c r="E26" s="45"/>
      <c r="F26" s="44"/>
      <c r="G26" s="45"/>
      <c r="H26" s="44"/>
      <c r="I26" s="45"/>
      <c r="J26" s="44"/>
      <c r="K26" s="45"/>
      <c r="L26" s="44"/>
      <c r="M26" s="45"/>
      <c r="N26" s="44"/>
      <c r="O26" s="45"/>
      <c r="P26" s="44"/>
      <c r="Q26" s="45"/>
      <c r="R26" s="44"/>
      <c r="S26" s="45"/>
      <c r="T26" s="44"/>
      <c r="U26" s="45"/>
      <c r="V26" s="44"/>
      <c r="W26" s="45"/>
      <c r="X26" s="44"/>
      <c r="Y26" s="45"/>
      <c r="Z26" s="44"/>
      <c r="AA26" s="45"/>
    </row>
    <row r="27" spans="1:27">
      <c r="A27" s="38" t="s">
        <v>55</v>
      </c>
      <c r="B27" s="7">
        <v>9.33</v>
      </c>
      <c r="C27" s="58">
        <f t="shared" si="0"/>
        <v>28.356000000000002</v>
      </c>
      <c r="D27" s="59">
        <v>1.5</v>
      </c>
      <c r="E27" s="60">
        <v>1</v>
      </c>
      <c r="F27" s="44"/>
      <c r="G27" s="45"/>
      <c r="H27" s="44"/>
      <c r="I27" s="45"/>
      <c r="J27" s="44"/>
      <c r="K27" s="45"/>
      <c r="L27" s="44"/>
      <c r="M27" s="45"/>
      <c r="N27" s="44"/>
      <c r="O27" s="45"/>
      <c r="P27" s="44"/>
      <c r="Q27" s="45"/>
      <c r="R27" s="44"/>
      <c r="S27" s="45"/>
      <c r="T27" s="44"/>
      <c r="U27" s="45"/>
      <c r="V27" s="44"/>
      <c r="W27" s="45"/>
      <c r="X27" s="44"/>
      <c r="Y27" s="45"/>
      <c r="Z27" s="44"/>
      <c r="AA27" s="45"/>
    </row>
    <row r="28" spans="1:27">
      <c r="A28" s="38" t="s">
        <v>56</v>
      </c>
      <c r="B28" s="7">
        <v>14.75</v>
      </c>
      <c r="C28" s="58">
        <f t="shared" si="0"/>
        <v>47.2</v>
      </c>
      <c r="D28" s="44"/>
      <c r="E28" s="45"/>
      <c r="F28" s="44"/>
      <c r="G28" s="45"/>
      <c r="H28" s="44"/>
      <c r="I28" s="45"/>
      <c r="J28" s="44"/>
      <c r="K28" s="45"/>
      <c r="L28" s="44"/>
      <c r="M28" s="45"/>
      <c r="N28" s="44"/>
      <c r="O28" s="45"/>
      <c r="P28" s="44"/>
      <c r="Q28" s="45"/>
      <c r="R28" s="44"/>
      <c r="S28" s="45"/>
      <c r="T28" s="44"/>
      <c r="U28" s="45"/>
      <c r="V28" s="44"/>
      <c r="W28" s="45"/>
      <c r="X28" s="44"/>
      <c r="Y28" s="45"/>
      <c r="Z28" s="44"/>
      <c r="AA28" s="45"/>
    </row>
    <row r="29" spans="1:27">
      <c r="A29" s="38" t="s">
        <v>57</v>
      </c>
      <c r="B29" s="7">
        <v>13.86</v>
      </c>
      <c r="C29" s="58">
        <f t="shared" si="0"/>
        <v>44.352000000000004</v>
      </c>
      <c r="D29" s="44"/>
      <c r="E29" s="45"/>
      <c r="F29" s="44"/>
      <c r="G29" s="45"/>
      <c r="H29" s="44"/>
      <c r="I29" s="45"/>
      <c r="J29" s="44"/>
      <c r="K29" s="45"/>
      <c r="L29" s="44"/>
      <c r="M29" s="45"/>
      <c r="N29" s="44"/>
      <c r="O29" s="45"/>
      <c r="P29" s="44"/>
      <c r="Q29" s="45"/>
      <c r="R29" s="44"/>
      <c r="S29" s="45"/>
      <c r="T29" s="44"/>
      <c r="U29" s="45"/>
      <c r="V29" s="44"/>
      <c r="W29" s="45"/>
      <c r="X29" s="44"/>
      <c r="Y29" s="45"/>
      <c r="Z29" s="44"/>
      <c r="AA29" s="45"/>
    </row>
    <row r="31" spans="1:27">
      <c r="A31" s="38" t="s">
        <v>228</v>
      </c>
      <c r="B31" s="7">
        <f>40+10.55+11.55+2+7.1+4.15+14.3+29.57+3.55+1.75+3.7+13.86+14.75</f>
        <v>156.82999999999998</v>
      </c>
      <c r="C31" s="58">
        <f>(B31*2.2)-((D31*E31)+(F31*G31)+(H31*I31)+(J31*K31)+(L31*M31)+(N31*O31)+(P31*Q31)+(R31*S31)+(T31*U31)+(V31*W31)+(X31*Y31)+(Z31*AA31))</f>
        <v>345.02600000000001</v>
      </c>
      <c r="D31" s="44"/>
      <c r="E31" s="45"/>
      <c r="F31" s="44"/>
      <c r="G31" s="45"/>
      <c r="H31" s="44"/>
      <c r="I31" s="45"/>
      <c r="J31" s="44"/>
      <c r="K31" s="45"/>
      <c r="L31" s="44"/>
      <c r="M31" s="45"/>
      <c r="N31" s="44"/>
      <c r="O31" s="45"/>
      <c r="P31" s="44"/>
      <c r="Q31" s="45"/>
      <c r="R31" s="44"/>
      <c r="S31" s="45"/>
      <c r="T31" s="44"/>
      <c r="U31" s="45"/>
      <c r="V31" s="44"/>
      <c r="W31" s="45"/>
      <c r="X31" s="44"/>
      <c r="Y31" s="45"/>
      <c r="Z31" s="44"/>
      <c r="AA31" s="45"/>
    </row>
    <row r="32" spans="1:27">
      <c r="A32" s="38" t="s">
        <v>229</v>
      </c>
      <c r="B32" s="7">
        <f>4.8+9.33+9.33+4.4+3.3</f>
        <v>31.16</v>
      </c>
      <c r="C32" s="58">
        <f>(B32*0.8)-((D32*E32)+(F32*G32)+(H32*I32)+(J32*K32)+(L32*M32)+(N32*O32)+(P32*Q32)+(R32*S32)+(T32*U32)+(V32*W32)+(X32*Y32)+(Z32*AA32))</f>
        <v>24.928000000000001</v>
      </c>
      <c r="D32" s="44"/>
      <c r="E32" s="45"/>
      <c r="F32" s="44"/>
      <c r="G32" s="45"/>
      <c r="H32" s="44"/>
      <c r="I32" s="45"/>
      <c r="J32" s="44"/>
      <c r="K32" s="45"/>
      <c r="L32" s="44"/>
      <c r="M32" s="45"/>
      <c r="N32" s="44"/>
      <c r="O32" s="45"/>
      <c r="P32" s="44"/>
      <c r="Q32" s="45"/>
      <c r="R32" s="44"/>
      <c r="S32" s="45"/>
      <c r="T32" s="44"/>
      <c r="U32" s="45"/>
      <c r="V32" s="44"/>
      <c r="W32" s="45"/>
      <c r="X32" s="44"/>
      <c r="Y32" s="45"/>
      <c r="Z32" s="44"/>
      <c r="AA32" s="45"/>
    </row>
    <row r="34" spans="1:3">
      <c r="A34" s="29" t="s">
        <v>58</v>
      </c>
      <c r="B34" s="123">
        <f>SUM(C5:C31)</f>
        <v>1039.306</v>
      </c>
      <c r="C34" s="124"/>
    </row>
    <row r="35" spans="1:3" hidden="1">
      <c r="A35" s="5" t="s">
        <v>268</v>
      </c>
    </row>
  </sheetData>
  <mergeCells count="15">
    <mergeCell ref="A1:AA1"/>
    <mergeCell ref="V3:W3"/>
    <mergeCell ref="X3:Y3"/>
    <mergeCell ref="Z3:AA3"/>
    <mergeCell ref="B34:C3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ignoredErrors>
    <ignoredError sqref="C12:C13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6"/>
  <sheetViews>
    <sheetView zoomScale="85" zoomScaleNormal="85" workbookViewId="0">
      <selection activeCell="B6" sqref="B6:C6"/>
    </sheetView>
  </sheetViews>
  <sheetFormatPr defaultRowHeight="15"/>
  <cols>
    <col min="1" max="1" width="20.7109375" style="5" customWidth="1"/>
    <col min="2" max="7" width="10.7109375" style="5" customWidth="1"/>
    <col min="8" max="16384" width="9.140625" style="5"/>
  </cols>
  <sheetData>
    <row r="1" spans="1:5">
      <c r="A1" s="120" t="s">
        <v>393</v>
      </c>
      <c r="B1" s="120"/>
      <c r="C1" s="120"/>
      <c r="D1" s="120"/>
      <c r="E1" s="120"/>
    </row>
    <row r="2" spans="1: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</row>
    <row r="3" spans="1:5">
      <c r="A3" s="38" t="s">
        <v>394</v>
      </c>
      <c r="B3" s="57"/>
      <c r="C3" s="57"/>
      <c r="D3" s="57"/>
      <c r="E3" s="57"/>
    </row>
    <row r="6" spans="1:5">
      <c r="A6" s="115" t="s">
        <v>58</v>
      </c>
      <c r="B6" s="123">
        <f>SUM(E3:E3)</f>
        <v>0</v>
      </c>
      <c r="C6" s="124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J9"/>
  <sheetViews>
    <sheetView zoomScale="85" zoomScaleNormal="85" workbookViewId="0">
      <selection activeCell="A9" sqref="A9:XFD9"/>
    </sheetView>
  </sheetViews>
  <sheetFormatPr defaultRowHeight="15"/>
  <cols>
    <col min="1" max="1" width="35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10">
      <c r="A1" s="120" t="s">
        <v>317</v>
      </c>
      <c r="B1" s="120"/>
    </row>
    <row r="2" spans="1:10" ht="15" customHeight="1">
      <c r="A2" s="1"/>
      <c r="B2" s="20" t="s">
        <v>62</v>
      </c>
      <c r="C2" s="1"/>
      <c r="D2" s="1"/>
      <c r="E2" s="1"/>
      <c r="F2" s="1"/>
      <c r="G2" s="1"/>
      <c r="H2" s="1"/>
      <c r="I2" s="1"/>
      <c r="J2" s="1"/>
    </row>
    <row r="3" spans="1:10">
      <c r="A3" s="97" t="s">
        <v>79</v>
      </c>
      <c r="B3" s="24">
        <v>0</v>
      </c>
      <c r="C3" s="1"/>
      <c r="D3" s="1"/>
      <c r="E3" s="1"/>
      <c r="F3" s="1"/>
      <c r="G3" s="1"/>
      <c r="H3" s="1"/>
      <c r="I3" s="1"/>
      <c r="J3" s="1"/>
    </row>
    <row r="4" spans="1:10" hidden="1"/>
    <row r="5" spans="1:10" hidden="1"/>
    <row r="8" spans="1:10">
      <c r="A8" s="97" t="s">
        <v>58</v>
      </c>
      <c r="B8" s="24">
        <f>B3</f>
        <v>0</v>
      </c>
    </row>
    <row r="9" spans="1:10" hidden="1">
      <c r="A9" s="5" t="s">
        <v>318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U29"/>
  <sheetViews>
    <sheetView zoomScale="85" zoomScaleNormal="85" zoomScaleSheetLayoutView="85" workbookViewId="0">
      <selection activeCell="Z69" sqref="Z69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5" width="9.140625" style="5"/>
    <col min="16" max="16" width="15.7109375" style="5" customWidth="1"/>
    <col min="17" max="19" width="9.140625" style="5"/>
    <col min="20" max="20" width="15.7109375" style="5" customWidth="1"/>
    <col min="21" max="16384" width="9.140625" style="5"/>
  </cols>
  <sheetData>
    <row r="1" spans="1:21">
      <c r="A1" s="120" t="s">
        <v>319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21" s="3" customFormat="1">
      <c r="A2" s="12" t="s">
        <v>19</v>
      </c>
      <c r="C2" s="120" t="s">
        <v>4</v>
      </c>
      <c r="D2" s="120"/>
      <c r="E2" s="120"/>
      <c r="F2" s="120"/>
      <c r="G2" s="120"/>
      <c r="H2" s="120"/>
      <c r="I2" s="120"/>
      <c r="J2" s="120"/>
    </row>
    <row r="3" spans="1:21" s="3" customFormat="1">
      <c r="A3" s="30">
        <f>Memória!A2</f>
        <v>3.2</v>
      </c>
      <c r="C3" s="121" t="s">
        <v>13</v>
      </c>
      <c r="D3" s="122"/>
      <c r="E3" s="121" t="s">
        <v>14</v>
      </c>
      <c r="F3" s="122"/>
      <c r="G3" s="121" t="s">
        <v>15</v>
      </c>
      <c r="H3" s="122"/>
      <c r="I3" s="120" t="s">
        <v>21</v>
      </c>
      <c r="J3" s="120"/>
    </row>
    <row r="4" spans="1:21" ht="30" customHeight="1">
      <c r="A4" s="1"/>
      <c r="B4" s="20" t="s">
        <v>75</v>
      </c>
      <c r="C4" s="2" t="s">
        <v>8</v>
      </c>
      <c r="D4" s="2" t="s">
        <v>9</v>
      </c>
      <c r="E4" s="2" t="s">
        <v>8</v>
      </c>
      <c r="F4" s="2" t="s">
        <v>9</v>
      </c>
      <c r="G4" s="2" t="s">
        <v>8</v>
      </c>
      <c r="H4" s="2" t="s">
        <v>9</v>
      </c>
      <c r="I4" s="2" t="s">
        <v>8</v>
      </c>
      <c r="J4" s="2" t="s">
        <v>9</v>
      </c>
      <c r="N4" s="1"/>
      <c r="O4" s="1"/>
      <c r="P4" s="1"/>
      <c r="Q4" s="1"/>
      <c r="R4" s="1"/>
      <c r="S4" s="1"/>
      <c r="T4" s="1"/>
      <c r="U4" s="1"/>
    </row>
    <row r="5" spans="1:21" s="61" customFormat="1">
      <c r="A5" s="38" t="s">
        <v>239</v>
      </c>
      <c r="B5" s="7">
        <f>C5+E5+G5+I5</f>
        <v>0</v>
      </c>
      <c r="C5" s="44"/>
      <c r="D5" s="45"/>
      <c r="E5" s="44"/>
      <c r="F5" s="45"/>
      <c r="G5" s="44"/>
      <c r="H5" s="45"/>
      <c r="I5" s="44"/>
      <c r="J5" s="45"/>
    </row>
    <row r="6" spans="1:21" s="61" customFormat="1" hidden="1"/>
    <row r="7" spans="1:21" s="61" customFormat="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idden="1"/>
    <row r="16" spans="1:21" hidden="1"/>
    <row r="17" spans="1:2" hidden="1"/>
    <row r="18" spans="1:2" hidden="1"/>
    <row r="19" spans="1:2" hidden="1"/>
    <row r="20" spans="1:2" hidden="1"/>
    <row r="21" spans="1:2" hidden="1"/>
    <row r="22" spans="1:2" hidden="1"/>
    <row r="23" spans="1:2" hidden="1"/>
    <row r="24" spans="1:2" hidden="1"/>
    <row r="25" spans="1:2" hidden="1"/>
    <row r="28" spans="1:2">
      <c r="A28" s="38" t="s">
        <v>58</v>
      </c>
      <c r="B28" s="80">
        <f>SUM(B5:B5)</f>
        <v>0</v>
      </c>
    </row>
    <row r="29" spans="1:2" hidden="1">
      <c r="A29" s="5" t="s">
        <v>320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57"/>
  <sheetViews>
    <sheetView zoomScale="85" zoomScaleNormal="85" workbookViewId="0">
      <selection activeCell="E47" sqref="E4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0" width="15.7109375" style="5" customWidth="1"/>
    <col min="31" max="16384" width="9.140625" style="5"/>
  </cols>
  <sheetData>
    <row r="1" spans="1:29">
      <c r="A1" s="120" t="s">
        <v>321</v>
      </c>
      <c r="B1" s="120"/>
      <c r="C1" s="120"/>
      <c r="D1" s="3"/>
      <c r="E1" s="3"/>
      <c r="F1" s="120" t="s">
        <v>4</v>
      </c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29">
      <c r="B2" s="3"/>
      <c r="C2" s="3"/>
      <c r="D2" s="3"/>
      <c r="E2" s="3"/>
      <c r="F2" s="121" t="s">
        <v>13</v>
      </c>
      <c r="G2" s="122"/>
      <c r="H2" s="121" t="s">
        <v>14</v>
      </c>
      <c r="I2" s="122"/>
      <c r="J2" s="121" t="s">
        <v>15</v>
      </c>
      <c r="K2" s="122"/>
      <c r="L2" s="120" t="s">
        <v>16</v>
      </c>
      <c r="M2" s="120"/>
      <c r="N2" s="120" t="s">
        <v>17</v>
      </c>
      <c r="O2" s="120"/>
      <c r="P2" s="120" t="s">
        <v>18</v>
      </c>
      <c r="Q2" s="120"/>
      <c r="R2" s="121" t="s">
        <v>106</v>
      </c>
      <c r="S2" s="122"/>
      <c r="T2" s="120" t="s">
        <v>107</v>
      </c>
      <c r="U2" s="120"/>
      <c r="V2" s="120" t="s">
        <v>108</v>
      </c>
      <c r="W2" s="120"/>
      <c r="X2" s="120" t="s">
        <v>109</v>
      </c>
      <c r="Y2" s="120"/>
      <c r="Z2" s="120" t="s">
        <v>110</v>
      </c>
      <c r="AA2" s="120"/>
      <c r="AB2" s="120" t="s">
        <v>21</v>
      </c>
      <c r="AC2" s="120"/>
    </row>
    <row r="3" spans="1:29" ht="30" customHeight="1">
      <c r="A3" s="1"/>
      <c r="B3" s="10" t="s">
        <v>5</v>
      </c>
      <c r="C3" s="10" t="s">
        <v>6</v>
      </c>
      <c r="D3" s="11" t="s">
        <v>2</v>
      </c>
      <c r="E3" s="19" t="s">
        <v>80</v>
      </c>
      <c r="F3" s="43" t="s">
        <v>8</v>
      </c>
      <c r="G3" s="43" t="s">
        <v>9</v>
      </c>
      <c r="H3" s="43" t="s">
        <v>8</v>
      </c>
      <c r="I3" s="43" t="s">
        <v>9</v>
      </c>
      <c r="J3" s="43" t="s">
        <v>8</v>
      </c>
      <c r="K3" s="43" t="s">
        <v>9</v>
      </c>
      <c r="L3" s="43" t="s">
        <v>8</v>
      </c>
      <c r="M3" s="43" t="s">
        <v>9</v>
      </c>
      <c r="N3" s="43" t="s">
        <v>8</v>
      </c>
      <c r="O3" s="43" t="s">
        <v>9</v>
      </c>
      <c r="P3" s="43" t="s">
        <v>8</v>
      </c>
      <c r="Q3" s="43" t="s">
        <v>9</v>
      </c>
      <c r="R3" s="43" t="s">
        <v>8</v>
      </c>
      <c r="S3" s="43" t="s">
        <v>9</v>
      </c>
      <c r="T3" s="43" t="s">
        <v>8</v>
      </c>
      <c r="U3" s="43" t="s">
        <v>9</v>
      </c>
      <c r="V3" s="43" t="s">
        <v>8</v>
      </c>
      <c r="W3" s="43" t="s">
        <v>9</v>
      </c>
      <c r="X3" s="43" t="s">
        <v>8</v>
      </c>
      <c r="Y3" s="43" t="s">
        <v>9</v>
      </c>
      <c r="Z3" s="43" t="s">
        <v>8</v>
      </c>
      <c r="AA3" s="43" t="s">
        <v>9</v>
      </c>
      <c r="AB3" s="43" t="s">
        <v>8</v>
      </c>
      <c r="AC3" s="2" t="s">
        <v>9</v>
      </c>
    </row>
    <row r="4" spans="1:29">
      <c r="A4" s="87" t="s">
        <v>240</v>
      </c>
      <c r="B4" s="9"/>
      <c r="C4" s="9"/>
      <c r="D4" s="6">
        <v>0</v>
      </c>
      <c r="E4" s="6">
        <v>0</v>
      </c>
      <c r="F4" s="44"/>
      <c r="G4" s="45"/>
      <c r="H4" s="44"/>
      <c r="I4" s="45"/>
      <c r="J4" s="44"/>
      <c r="K4" s="45"/>
      <c r="L4" s="44"/>
      <c r="M4" s="45"/>
      <c r="N4" s="44"/>
      <c r="O4" s="45"/>
      <c r="P4" s="44"/>
      <c r="Q4" s="45"/>
      <c r="R4" s="44"/>
      <c r="S4" s="45"/>
      <c r="T4" s="44"/>
      <c r="U4" s="45"/>
      <c r="V4" s="44"/>
      <c r="W4" s="45"/>
      <c r="X4" s="44"/>
      <c r="Y4" s="45"/>
      <c r="Z4" s="44"/>
      <c r="AA4" s="45"/>
      <c r="AB4" s="44"/>
      <c r="AC4" s="45"/>
    </row>
    <row r="5" spans="1:29" ht="9.9499999999999993" customHeight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t="30" hidden="1" customHeight="1"/>
    <row r="13" spans="1:29" hidden="1"/>
    <row r="14" spans="1:29" ht="9.9499999999999993" hidden="1" customHeight="1"/>
    <row r="15" spans="1:29" hidden="1"/>
    <row r="16" spans="1:29" hidden="1"/>
    <row r="17" hidden="1"/>
    <row r="18" hidden="1"/>
    <row r="19" hidden="1"/>
    <row r="20" hidden="1"/>
    <row r="21" ht="30" hidden="1" customHeight="1"/>
    <row r="22" hidden="1"/>
    <row r="23" ht="9.9499999999999993" hidden="1" customHeight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29" hidden="1"/>
    <row r="34" spans="1:29" hidden="1"/>
    <row r="36" spans="1:29">
      <c r="A36" s="42" t="s">
        <v>104</v>
      </c>
      <c r="B36" s="134">
        <f>SUM(E4:E4)</f>
        <v>0</v>
      </c>
      <c r="C36" s="135"/>
    </row>
    <row r="42" spans="1:29">
      <c r="A42" s="120" t="s">
        <v>322</v>
      </c>
      <c r="B42" s="120"/>
      <c r="C42" s="120"/>
      <c r="D42" s="3"/>
      <c r="E42" s="3"/>
      <c r="F42" s="120" t="s">
        <v>4</v>
      </c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</row>
    <row r="43" spans="1:29">
      <c r="B43" s="3"/>
      <c r="C43" s="3"/>
      <c r="D43" s="3"/>
      <c r="E43" s="3"/>
      <c r="F43" s="121" t="s">
        <v>13</v>
      </c>
      <c r="G43" s="122"/>
      <c r="H43" s="121" t="s">
        <v>14</v>
      </c>
      <c r="I43" s="122"/>
      <c r="J43" s="121" t="s">
        <v>15</v>
      </c>
      <c r="K43" s="122"/>
      <c r="L43" s="120" t="s">
        <v>16</v>
      </c>
      <c r="M43" s="120"/>
      <c r="N43" s="120" t="s">
        <v>17</v>
      </c>
      <c r="O43" s="120"/>
      <c r="P43" s="120" t="s">
        <v>18</v>
      </c>
      <c r="Q43" s="120"/>
      <c r="R43" s="121" t="s">
        <v>106</v>
      </c>
      <c r="S43" s="122"/>
      <c r="T43" s="120" t="s">
        <v>107</v>
      </c>
      <c r="U43" s="120"/>
      <c r="V43" s="120" t="s">
        <v>108</v>
      </c>
      <c r="W43" s="120"/>
      <c r="X43" s="120" t="s">
        <v>109</v>
      </c>
      <c r="Y43" s="120"/>
      <c r="Z43" s="120" t="s">
        <v>110</v>
      </c>
      <c r="AA43" s="120"/>
      <c r="AB43" s="120" t="s">
        <v>21</v>
      </c>
      <c r="AC43" s="120"/>
    </row>
    <row r="44" spans="1:29" ht="43.5">
      <c r="A44" s="1"/>
      <c r="B44" s="10" t="s">
        <v>5</v>
      </c>
      <c r="C44" s="10" t="s">
        <v>6</v>
      </c>
      <c r="D44" s="11" t="s">
        <v>2</v>
      </c>
      <c r="E44" s="19" t="s">
        <v>80</v>
      </c>
      <c r="F44" s="43" t="s">
        <v>8</v>
      </c>
      <c r="G44" s="43" t="s">
        <v>9</v>
      </c>
      <c r="H44" s="43" t="s">
        <v>8</v>
      </c>
      <c r="I44" s="43" t="s">
        <v>9</v>
      </c>
      <c r="J44" s="43" t="s">
        <v>8</v>
      </c>
      <c r="K44" s="43" t="s">
        <v>9</v>
      </c>
      <c r="L44" s="43" t="s">
        <v>8</v>
      </c>
      <c r="M44" s="43" t="s">
        <v>9</v>
      </c>
      <c r="N44" s="43" t="s">
        <v>8</v>
      </c>
      <c r="O44" s="43" t="s">
        <v>9</v>
      </c>
      <c r="P44" s="43" t="s">
        <v>8</v>
      </c>
      <c r="Q44" s="43" t="s">
        <v>9</v>
      </c>
      <c r="R44" s="43" t="s">
        <v>8</v>
      </c>
      <c r="S44" s="43" t="s">
        <v>9</v>
      </c>
      <c r="T44" s="43" t="s">
        <v>8</v>
      </c>
      <c r="U44" s="43" t="s">
        <v>9</v>
      </c>
      <c r="V44" s="43" t="s">
        <v>8</v>
      </c>
      <c r="W44" s="43" t="s">
        <v>9</v>
      </c>
      <c r="X44" s="43" t="s">
        <v>8</v>
      </c>
      <c r="Y44" s="43" t="s">
        <v>9</v>
      </c>
      <c r="Z44" s="43" t="s">
        <v>8</v>
      </c>
      <c r="AA44" s="43" t="s">
        <v>9</v>
      </c>
      <c r="AB44" s="43" t="s">
        <v>8</v>
      </c>
      <c r="AC44" s="2" t="s">
        <v>9</v>
      </c>
    </row>
    <row r="45" spans="1:29">
      <c r="A45" s="87" t="s">
        <v>241</v>
      </c>
      <c r="B45" s="9"/>
      <c r="C45" s="9"/>
      <c r="D45" s="6">
        <v>0</v>
      </c>
      <c r="E45" s="6">
        <f t="shared" ref="E45" si="0">D45-(F45+H45+J45+L45+N45+P45+R45+T45+V45+X45+Z45+AB45)</f>
        <v>0</v>
      </c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</row>
    <row r="47" spans="1:29">
      <c r="A47" s="42" t="s">
        <v>104</v>
      </c>
      <c r="B47" s="134">
        <f>SUM(E45:E45)</f>
        <v>0</v>
      </c>
      <c r="C47" s="135"/>
    </row>
    <row r="52" spans="1:29">
      <c r="A52" s="120" t="s">
        <v>323</v>
      </c>
      <c r="B52" s="120"/>
      <c r="C52" s="120"/>
      <c r="D52" s="3"/>
      <c r="E52" s="3"/>
      <c r="F52" s="120" t="s">
        <v>4</v>
      </c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</row>
    <row r="53" spans="1:29">
      <c r="B53" s="3"/>
      <c r="C53" s="3"/>
      <c r="D53" s="3"/>
      <c r="E53" s="3"/>
      <c r="F53" s="121" t="s">
        <v>13</v>
      </c>
      <c r="G53" s="122"/>
      <c r="H53" s="121" t="s">
        <v>14</v>
      </c>
      <c r="I53" s="122"/>
      <c r="J53" s="121" t="s">
        <v>15</v>
      </c>
      <c r="K53" s="122"/>
      <c r="L53" s="120" t="s">
        <v>16</v>
      </c>
      <c r="M53" s="120"/>
      <c r="N53" s="120" t="s">
        <v>17</v>
      </c>
      <c r="O53" s="120"/>
      <c r="P53" s="120" t="s">
        <v>18</v>
      </c>
      <c r="Q53" s="120"/>
      <c r="R53" s="121" t="s">
        <v>106</v>
      </c>
      <c r="S53" s="122"/>
      <c r="T53" s="120" t="s">
        <v>107</v>
      </c>
      <c r="U53" s="120"/>
      <c r="V53" s="120" t="s">
        <v>108</v>
      </c>
      <c r="W53" s="120"/>
      <c r="X53" s="120" t="s">
        <v>109</v>
      </c>
      <c r="Y53" s="120"/>
      <c r="Z53" s="120" t="s">
        <v>110</v>
      </c>
      <c r="AA53" s="120"/>
      <c r="AB53" s="120" t="s">
        <v>21</v>
      </c>
      <c r="AC53" s="120"/>
    </row>
    <row r="54" spans="1:29" ht="43.5">
      <c r="A54" s="1"/>
      <c r="B54" s="10" t="s">
        <v>5</v>
      </c>
      <c r="C54" s="10" t="s">
        <v>6</v>
      </c>
      <c r="D54" s="11" t="s">
        <v>2</v>
      </c>
      <c r="E54" s="19" t="s">
        <v>80</v>
      </c>
      <c r="F54" s="43" t="s">
        <v>8</v>
      </c>
      <c r="G54" s="43" t="s">
        <v>9</v>
      </c>
      <c r="H54" s="43" t="s">
        <v>8</v>
      </c>
      <c r="I54" s="43" t="s">
        <v>9</v>
      </c>
      <c r="J54" s="43" t="s">
        <v>8</v>
      </c>
      <c r="K54" s="43" t="s">
        <v>9</v>
      </c>
      <c r="L54" s="43" t="s">
        <v>8</v>
      </c>
      <c r="M54" s="43" t="s">
        <v>9</v>
      </c>
      <c r="N54" s="43" t="s">
        <v>8</v>
      </c>
      <c r="O54" s="43" t="s">
        <v>9</v>
      </c>
      <c r="P54" s="43" t="s">
        <v>8</v>
      </c>
      <c r="Q54" s="43" t="s">
        <v>9</v>
      </c>
      <c r="R54" s="43" t="s">
        <v>8</v>
      </c>
      <c r="S54" s="43" t="s">
        <v>9</v>
      </c>
      <c r="T54" s="43" t="s">
        <v>8</v>
      </c>
      <c r="U54" s="43" t="s">
        <v>9</v>
      </c>
      <c r="V54" s="43" t="s">
        <v>8</v>
      </c>
      <c r="W54" s="43" t="s">
        <v>9</v>
      </c>
      <c r="X54" s="43" t="s">
        <v>8</v>
      </c>
      <c r="Y54" s="43" t="s">
        <v>9</v>
      </c>
      <c r="Z54" s="43" t="s">
        <v>8</v>
      </c>
      <c r="AA54" s="43" t="s">
        <v>9</v>
      </c>
      <c r="AB54" s="43" t="s">
        <v>8</v>
      </c>
      <c r="AC54" s="2" t="s">
        <v>9</v>
      </c>
    </row>
    <row r="55" spans="1:29">
      <c r="A55" s="87" t="s">
        <v>242</v>
      </c>
      <c r="B55" s="9"/>
      <c r="C55" s="9"/>
      <c r="D55" s="6">
        <v>0</v>
      </c>
      <c r="E55" s="6">
        <v>0</v>
      </c>
      <c r="F55" s="44"/>
      <c r="G55" s="45"/>
      <c r="H55" s="15">
        <v>1.33</v>
      </c>
      <c r="I55" s="16">
        <v>2.1</v>
      </c>
      <c r="J55" s="17"/>
      <c r="K55" s="18"/>
      <c r="L55" s="17"/>
      <c r="M55" s="18"/>
      <c r="N55" s="17"/>
      <c r="O55" s="18"/>
      <c r="P55" s="17"/>
      <c r="Q55" s="18"/>
      <c r="R55" s="17"/>
      <c r="S55" s="18"/>
      <c r="T55" s="17"/>
      <c r="U55" s="18"/>
      <c r="V55" s="17"/>
      <c r="W55" s="18"/>
      <c r="X55" s="17"/>
      <c r="Y55" s="18"/>
      <c r="Z55" s="17"/>
      <c r="AA55" s="18"/>
      <c r="AB55" s="17"/>
      <c r="AC55" s="18"/>
    </row>
    <row r="57" spans="1:29">
      <c r="A57" s="42" t="s">
        <v>104</v>
      </c>
      <c r="B57" s="134">
        <f>SUM(E55:E55)</f>
        <v>0</v>
      </c>
      <c r="C57" s="135"/>
    </row>
  </sheetData>
  <mergeCells count="45">
    <mergeCell ref="A1:C1"/>
    <mergeCell ref="A42:C42"/>
    <mergeCell ref="A52:C52"/>
    <mergeCell ref="F1:AC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6:C36"/>
    <mergeCell ref="F42:AC42"/>
    <mergeCell ref="F43:G43"/>
    <mergeCell ref="H43:I43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AB43:AC43"/>
    <mergeCell ref="B57:C57"/>
    <mergeCell ref="B47:C47"/>
    <mergeCell ref="F52:AC52"/>
    <mergeCell ref="F53:G53"/>
    <mergeCell ref="H53:I53"/>
    <mergeCell ref="J53:K53"/>
    <mergeCell ref="L53:M53"/>
    <mergeCell ref="N53:O53"/>
    <mergeCell ref="P53:Q53"/>
    <mergeCell ref="R53:S53"/>
    <mergeCell ref="T53:U53"/>
    <mergeCell ref="V53:W53"/>
    <mergeCell ref="X53:Y53"/>
    <mergeCell ref="Z53:AA53"/>
    <mergeCell ref="AB53:AC5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R56"/>
  <sheetViews>
    <sheetView zoomScale="85" zoomScaleNormal="85" zoomScaleSheetLayoutView="85" workbookViewId="0">
      <pane xSplit="1" topLeftCell="P1" activePane="topRight" state="frozen"/>
      <selection pane="topRight" activeCell="AB71" sqref="AB71"/>
    </sheetView>
  </sheetViews>
  <sheetFormatPr defaultRowHeight="15"/>
  <cols>
    <col min="1" max="1" width="12.7109375" style="5" customWidth="1"/>
    <col min="2" max="20" width="10.28515625" style="5" customWidth="1"/>
    <col min="21" max="21" width="3.7109375" style="5" customWidth="1"/>
    <col min="22" max="44" width="10.28515625" style="5" customWidth="1"/>
    <col min="45" max="16384" width="9.140625" style="5"/>
  </cols>
  <sheetData>
    <row r="1" spans="1:44">
      <c r="B1" s="101" t="s">
        <v>112</v>
      </c>
      <c r="C1" s="101" t="s">
        <v>113</v>
      </c>
      <c r="D1" s="101" t="s">
        <v>114</v>
      </c>
      <c r="E1" s="101" t="s">
        <v>115</v>
      </c>
      <c r="F1" s="101" t="s">
        <v>116</v>
      </c>
      <c r="G1" s="101" t="s">
        <v>117</v>
      </c>
      <c r="H1" s="101" t="s">
        <v>118</v>
      </c>
      <c r="I1" s="101" t="s">
        <v>119</v>
      </c>
      <c r="J1" s="101" t="s">
        <v>120</v>
      </c>
      <c r="K1" s="101" t="s">
        <v>121</v>
      </c>
      <c r="L1" s="101" t="s">
        <v>122</v>
      </c>
      <c r="M1" s="101" t="s">
        <v>123</v>
      </c>
      <c r="N1" s="101" t="s">
        <v>124</v>
      </c>
      <c r="O1" s="101" t="s">
        <v>125</v>
      </c>
      <c r="P1" s="101" t="s">
        <v>126</v>
      </c>
      <c r="Q1" s="101" t="s">
        <v>127</v>
      </c>
      <c r="R1" s="101" t="s">
        <v>379</v>
      </c>
      <c r="S1" s="101" t="s">
        <v>380</v>
      </c>
      <c r="T1" s="118" t="s">
        <v>397</v>
      </c>
      <c r="U1" s="3"/>
      <c r="V1" s="98" t="s">
        <v>128</v>
      </c>
      <c r="W1" s="98" t="s">
        <v>129</v>
      </c>
      <c r="X1" s="98" t="s">
        <v>130</v>
      </c>
      <c r="Y1" s="98" t="s">
        <v>131</v>
      </c>
      <c r="Z1" s="98" t="s">
        <v>132</v>
      </c>
      <c r="AA1" s="98" t="s">
        <v>133</v>
      </c>
      <c r="AB1" s="98" t="s">
        <v>134</v>
      </c>
      <c r="AC1" s="98" t="s">
        <v>135</v>
      </c>
      <c r="AD1" s="98" t="s">
        <v>136</v>
      </c>
      <c r="AE1" s="98" t="s">
        <v>137</v>
      </c>
      <c r="AF1" s="98" t="s">
        <v>138</v>
      </c>
      <c r="AG1" s="98" t="s">
        <v>139</v>
      </c>
      <c r="AH1" s="98" t="s">
        <v>140</v>
      </c>
      <c r="AI1" s="98" t="s">
        <v>363</v>
      </c>
      <c r="AJ1" s="98" t="s">
        <v>364</v>
      </c>
      <c r="AK1" s="98" t="s">
        <v>365</v>
      </c>
      <c r="AL1" s="98" t="s">
        <v>366</v>
      </c>
      <c r="AM1" s="98" t="s">
        <v>367</v>
      </c>
      <c r="AN1" s="98" t="s">
        <v>368</v>
      </c>
      <c r="AO1" s="98" t="s">
        <v>369</v>
      </c>
      <c r="AP1" s="109" t="s">
        <v>383</v>
      </c>
      <c r="AQ1" s="117" t="s">
        <v>396</v>
      </c>
      <c r="AR1" s="119" t="s">
        <v>400</v>
      </c>
    </row>
    <row r="2" spans="1:44">
      <c r="B2" s="47" t="s">
        <v>399</v>
      </c>
      <c r="C2" s="47" t="s">
        <v>173</v>
      </c>
      <c r="D2" s="47" t="s">
        <v>141</v>
      </c>
      <c r="E2" s="47" t="s">
        <v>174</v>
      </c>
      <c r="F2" s="47" t="s">
        <v>175</v>
      </c>
      <c r="G2" s="47" t="s">
        <v>142</v>
      </c>
      <c r="H2" s="47" t="s">
        <v>143</v>
      </c>
      <c r="I2" s="47" t="s">
        <v>176</v>
      </c>
      <c r="J2" s="47" t="s">
        <v>145</v>
      </c>
      <c r="K2" s="47" t="s">
        <v>146</v>
      </c>
      <c r="L2" s="47" t="s">
        <v>147</v>
      </c>
      <c r="M2" s="47" t="s">
        <v>148</v>
      </c>
      <c r="N2" s="47" t="s">
        <v>144</v>
      </c>
      <c r="O2" s="47" t="s">
        <v>177</v>
      </c>
      <c r="P2" s="47" t="s">
        <v>178</v>
      </c>
      <c r="Q2" s="47" t="s">
        <v>179</v>
      </c>
      <c r="R2" s="47" t="s">
        <v>381</v>
      </c>
      <c r="S2" s="47" t="s">
        <v>147</v>
      </c>
      <c r="T2" s="47" t="s">
        <v>398</v>
      </c>
      <c r="U2" s="48"/>
      <c r="V2" s="47" t="s">
        <v>178</v>
      </c>
      <c r="W2" s="47" t="s">
        <v>180</v>
      </c>
      <c r="X2" s="47" t="s">
        <v>149</v>
      </c>
      <c r="Y2" s="47" t="s">
        <v>150</v>
      </c>
      <c r="Z2" s="47" t="s">
        <v>155</v>
      </c>
      <c r="AA2" s="47" t="s">
        <v>151</v>
      </c>
      <c r="AB2" s="47" t="s">
        <v>370</v>
      </c>
      <c r="AC2" s="47" t="s">
        <v>152</v>
      </c>
      <c r="AD2" s="47" t="s">
        <v>153</v>
      </c>
      <c r="AE2" s="47" t="s">
        <v>154</v>
      </c>
      <c r="AF2" s="47" t="s">
        <v>155</v>
      </c>
      <c r="AG2" s="47" t="s">
        <v>156</v>
      </c>
      <c r="AH2" s="47" t="s">
        <v>150</v>
      </c>
      <c r="AI2" s="47" t="s">
        <v>150</v>
      </c>
      <c r="AJ2" s="47" t="s">
        <v>371</v>
      </c>
      <c r="AK2" s="47" t="s">
        <v>372</v>
      </c>
      <c r="AL2" s="47" t="s">
        <v>373</v>
      </c>
      <c r="AM2" s="47" t="s">
        <v>374</v>
      </c>
      <c r="AN2" s="47" t="s">
        <v>151</v>
      </c>
      <c r="AO2" s="47" t="s">
        <v>149</v>
      </c>
      <c r="AP2" s="47" t="s">
        <v>150</v>
      </c>
      <c r="AQ2" s="47" t="s">
        <v>151</v>
      </c>
      <c r="AR2" s="47" t="s">
        <v>401</v>
      </c>
    </row>
    <row r="3" spans="1:44">
      <c r="B3" s="49" t="s">
        <v>157</v>
      </c>
      <c r="C3" s="49" t="s">
        <v>158</v>
      </c>
      <c r="D3" s="49" t="s">
        <v>158</v>
      </c>
      <c r="E3" s="49" t="s">
        <v>158</v>
      </c>
      <c r="F3" s="49" t="s">
        <v>158</v>
      </c>
      <c r="G3" s="49" t="s">
        <v>158</v>
      </c>
      <c r="H3" s="49" t="s">
        <v>158</v>
      </c>
      <c r="I3" s="49" t="s">
        <v>181</v>
      </c>
      <c r="J3" s="49" t="s">
        <v>158</v>
      </c>
      <c r="K3" s="49" t="s">
        <v>158</v>
      </c>
      <c r="L3" s="49" t="s">
        <v>159</v>
      </c>
      <c r="M3" s="49" t="s">
        <v>159</v>
      </c>
      <c r="N3" s="49" t="s">
        <v>158</v>
      </c>
      <c r="O3" s="49" t="s">
        <v>182</v>
      </c>
      <c r="P3" s="49" t="s">
        <v>157</v>
      </c>
      <c r="Q3" s="49" t="s">
        <v>158</v>
      </c>
      <c r="R3" s="49" t="s">
        <v>158</v>
      </c>
      <c r="S3" s="49" t="s">
        <v>159</v>
      </c>
      <c r="T3" s="49" t="s">
        <v>157</v>
      </c>
      <c r="U3" s="48"/>
      <c r="V3" s="49" t="s">
        <v>160</v>
      </c>
      <c r="W3" s="49" t="s">
        <v>160</v>
      </c>
      <c r="X3" s="49" t="s">
        <v>162</v>
      </c>
      <c r="Y3" s="49" t="s">
        <v>161</v>
      </c>
      <c r="Z3" s="49" t="s">
        <v>161</v>
      </c>
      <c r="AA3" s="49" t="s">
        <v>161</v>
      </c>
      <c r="AB3" s="49" t="s">
        <v>161</v>
      </c>
      <c r="AC3" s="49" t="s">
        <v>161</v>
      </c>
      <c r="AD3" s="49" t="s">
        <v>162</v>
      </c>
      <c r="AE3" s="49" t="s">
        <v>160</v>
      </c>
      <c r="AF3" s="49" t="s">
        <v>161</v>
      </c>
      <c r="AG3" s="49" t="s">
        <v>161</v>
      </c>
      <c r="AH3" s="49" t="s">
        <v>161</v>
      </c>
      <c r="AI3" s="49" t="s">
        <v>161</v>
      </c>
      <c r="AJ3" s="49" t="s">
        <v>161</v>
      </c>
      <c r="AK3" s="49" t="s">
        <v>161</v>
      </c>
      <c r="AL3" s="49" t="s">
        <v>161</v>
      </c>
      <c r="AM3" s="49" t="s">
        <v>161</v>
      </c>
      <c r="AN3" s="49" t="s">
        <v>161</v>
      </c>
      <c r="AO3" s="49" t="s">
        <v>162</v>
      </c>
      <c r="AP3" s="49" t="s">
        <v>161</v>
      </c>
      <c r="AQ3" s="49" t="s">
        <v>161</v>
      </c>
      <c r="AR3" s="49" t="s">
        <v>162</v>
      </c>
    </row>
    <row r="4" spans="1:44">
      <c r="B4" s="49" t="s">
        <v>163</v>
      </c>
      <c r="C4" s="49" t="s">
        <v>164</v>
      </c>
      <c r="D4" s="49" t="s">
        <v>164</v>
      </c>
      <c r="E4" s="49" t="s">
        <v>164</v>
      </c>
      <c r="F4" s="49" t="s">
        <v>164</v>
      </c>
      <c r="G4" s="49" t="s">
        <v>164</v>
      </c>
      <c r="H4" s="49" t="s">
        <v>164</v>
      </c>
      <c r="I4" s="49" t="s">
        <v>164</v>
      </c>
      <c r="J4" s="49" t="s">
        <v>164</v>
      </c>
      <c r="K4" s="49" t="s">
        <v>164</v>
      </c>
      <c r="L4" s="49" t="s">
        <v>164</v>
      </c>
      <c r="M4" s="49" t="s">
        <v>165</v>
      </c>
      <c r="N4" s="49" t="s">
        <v>164</v>
      </c>
      <c r="O4" s="49" t="s">
        <v>164</v>
      </c>
      <c r="P4" s="49" t="s">
        <v>164</v>
      </c>
      <c r="Q4" s="49" t="s">
        <v>164</v>
      </c>
      <c r="R4" s="49" t="s">
        <v>164</v>
      </c>
      <c r="S4" s="49" t="s">
        <v>164</v>
      </c>
      <c r="T4" s="49" t="s">
        <v>164</v>
      </c>
      <c r="U4" s="48"/>
      <c r="V4" s="49" t="s">
        <v>81</v>
      </c>
      <c r="W4" s="49" t="s">
        <v>81</v>
      </c>
      <c r="X4" s="49" t="s">
        <v>82</v>
      </c>
      <c r="Y4" s="49" t="s">
        <v>82</v>
      </c>
      <c r="Z4" s="49" t="s">
        <v>82</v>
      </c>
      <c r="AA4" s="49" t="s">
        <v>82</v>
      </c>
      <c r="AB4" s="49" t="s">
        <v>81</v>
      </c>
      <c r="AC4" s="49" t="s">
        <v>81</v>
      </c>
      <c r="AD4" s="49" t="s">
        <v>82</v>
      </c>
      <c r="AE4" s="49" t="s">
        <v>81</v>
      </c>
      <c r="AF4" s="49" t="s">
        <v>82</v>
      </c>
      <c r="AG4" s="49" t="s">
        <v>82</v>
      </c>
      <c r="AH4" s="49" t="s">
        <v>82</v>
      </c>
      <c r="AI4" s="49" t="s">
        <v>82</v>
      </c>
      <c r="AJ4" s="49" t="s">
        <v>82</v>
      </c>
      <c r="AK4" s="49" t="s">
        <v>82</v>
      </c>
      <c r="AL4" s="49" t="s">
        <v>81</v>
      </c>
      <c r="AM4" s="49" t="s">
        <v>81</v>
      </c>
      <c r="AN4" s="49" t="s">
        <v>82</v>
      </c>
      <c r="AO4" s="49" t="s">
        <v>82</v>
      </c>
      <c r="AP4" s="49" t="s">
        <v>81</v>
      </c>
      <c r="AQ4" s="49" t="s">
        <v>82</v>
      </c>
      <c r="AR4" s="49" t="s">
        <v>82</v>
      </c>
    </row>
    <row r="5" spans="1:44" ht="15" customHeight="1">
      <c r="B5" s="136" t="s">
        <v>183</v>
      </c>
      <c r="C5" s="136" t="s">
        <v>183</v>
      </c>
      <c r="D5" s="136" t="s">
        <v>183</v>
      </c>
      <c r="E5" s="136" t="s">
        <v>382</v>
      </c>
      <c r="F5" s="136" t="s">
        <v>183</v>
      </c>
      <c r="G5" s="136" t="s">
        <v>183</v>
      </c>
      <c r="H5" s="136" t="s">
        <v>183</v>
      </c>
      <c r="I5" s="136" t="s">
        <v>166</v>
      </c>
      <c r="J5" s="136" t="s">
        <v>183</v>
      </c>
      <c r="K5" s="136" t="s">
        <v>183</v>
      </c>
      <c r="L5" s="136" t="s">
        <v>166</v>
      </c>
      <c r="M5" s="136" t="s">
        <v>167</v>
      </c>
      <c r="N5" s="136" t="s">
        <v>382</v>
      </c>
      <c r="O5" s="136" t="s">
        <v>183</v>
      </c>
      <c r="P5" s="136" t="s">
        <v>183</v>
      </c>
      <c r="Q5" s="136" t="s">
        <v>166</v>
      </c>
      <c r="R5" s="136" t="s">
        <v>183</v>
      </c>
      <c r="S5" s="136" t="s">
        <v>382</v>
      </c>
      <c r="T5" s="136" t="s">
        <v>183</v>
      </c>
      <c r="U5" s="31"/>
      <c r="V5" s="136" t="s">
        <v>168</v>
      </c>
      <c r="W5" s="136" t="s">
        <v>166</v>
      </c>
      <c r="X5" s="136" t="s">
        <v>169</v>
      </c>
      <c r="Y5" s="136" t="s">
        <v>169</v>
      </c>
      <c r="Z5" s="136" t="s">
        <v>170</v>
      </c>
      <c r="AA5" s="136" t="s">
        <v>169</v>
      </c>
      <c r="AB5" s="136" t="s">
        <v>375</v>
      </c>
      <c r="AC5" s="136" t="s">
        <v>170</v>
      </c>
      <c r="AD5" s="136" t="s">
        <v>376</v>
      </c>
      <c r="AE5" s="136" t="s">
        <v>168</v>
      </c>
      <c r="AF5" s="136" t="s">
        <v>169</v>
      </c>
      <c r="AG5" s="136" t="s">
        <v>171</v>
      </c>
      <c r="AH5" s="136" t="s">
        <v>172</v>
      </c>
      <c r="AI5" s="136" t="s">
        <v>377</v>
      </c>
      <c r="AJ5" s="136" t="s">
        <v>377</v>
      </c>
      <c r="AK5" s="136" t="s">
        <v>378</v>
      </c>
      <c r="AL5" s="136" t="s">
        <v>378</v>
      </c>
      <c r="AM5" s="136" t="s">
        <v>378</v>
      </c>
      <c r="AN5" s="136" t="s">
        <v>169</v>
      </c>
      <c r="AO5" s="136" t="s">
        <v>375</v>
      </c>
      <c r="AP5" s="136" t="s">
        <v>166</v>
      </c>
      <c r="AQ5" s="136" t="s">
        <v>395</v>
      </c>
      <c r="AR5" s="136" t="s">
        <v>376</v>
      </c>
    </row>
    <row r="6" spans="1:44"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50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</row>
    <row r="7" spans="1:44" s="61" customFormat="1">
      <c r="A7" s="38" t="s">
        <v>27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V7" s="103"/>
      <c r="W7" s="103"/>
      <c r="X7" s="103"/>
      <c r="Y7" s="103"/>
      <c r="Z7" s="104">
        <v>1</v>
      </c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</row>
    <row r="8" spans="1:44" s="61" customFormat="1" ht="15.75" thickBot="1">
      <c r="A8" s="38" t="s">
        <v>31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V8" s="103"/>
      <c r="W8" s="103"/>
      <c r="X8" s="103"/>
      <c r="Y8" s="103"/>
      <c r="Z8" s="104">
        <v>1</v>
      </c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</row>
    <row r="9" spans="1:44" s="61" customFormat="1">
      <c r="A9" s="63" t="s">
        <v>42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6">
        <v>2</v>
      </c>
      <c r="N9" s="105"/>
      <c r="O9" s="105"/>
      <c r="P9" s="105"/>
      <c r="Q9" s="105"/>
      <c r="R9" s="105"/>
      <c r="S9" s="105"/>
      <c r="T9" s="105"/>
      <c r="U9" s="107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</row>
    <row r="10" spans="1:44" s="61" customFormat="1">
      <c r="A10" s="38" t="s">
        <v>50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8">
        <v>2</v>
      </c>
      <c r="N10" s="102"/>
      <c r="O10" s="102"/>
      <c r="P10" s="102"/>
      <c r="Q10" s="102"/>
      <c r="R10" s="102"/>
      <c r="S10" s="102"/>
      <c r="T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</row>
    <row r="11" spans="1:44" s="61" customFormat="1">
      <c r="A11" s="38" t="s">
        <v>55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8">
        <v>1</v>
      </c>
      <c r="N11" s="102"/>
      <c r="O11" s="102"/>
      <c r="P11" s="102"/>
      <c r="Q11" s="102"/>
      <c r="R11" s="102"/>
      <c r="S11" s="102"/>
      <c r="T11" s="102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</row>
    <row r="12" spans="1:44" hidden="1"/>
    <row r="13" spans="1:44" hidden="1"/>
    <row r="14" spans="1:44" hidden="1"/>
    <row r="15" spans="1:44" hidden="1"/>
    <row r="16" spans="1:44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44" hidden="1"/>
    <row r="50" spans="1:44" hidden="1"/>
    <row r="51" spans="1:44" hidden="1"/>
    <row r="52" spans="1:44" hidden="1"/>
    <row r="53" spans="1:44" hidden="1"/>
    <row r="55" spans="1:44">
      <c r="A55" s="46" t="s">
        <v>58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26">
        <f>SUM(M7:M11)</f>
        <v>5</v>
      </c>
      <c r="N55" s="51"/>
      <c r="O55" s="51"/>
      <c r="P55" s="51"/>
      <c r="Q55" s="51"/>
      <c r="R55" s="51"/>
      <c r="S55" s="51"/>
      <c r="T55" s="51"/>
      <c r="V55" s="51"/>
      <c r="W55" s="51"/>
      <c r="X55" s="51"/>
      <c r="Y55" s="51"/>
      <c r="Z55" s="26">
        <f>SUM(Z7:Z11)</f>
        <v>2</v>
      </c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1:44" hidden="1">
      <c r="A56" s="5" t="s">
        <v>324</v>
      </c>
    </row>
  </sheetData>
  <mergeCells count="42">
    <mergeCell ref="AR5:AR6"/>
    <mergeCell ref="AQ5:AQ6"/>
    <mergeCell ref="AD5:AD6"/>
    <mergeCell ref="AE5:AE6"/>
    <mergeCell ref="AF5:AF6"/>
    <mergeCell ref="AG5:AG6"/>
    <mergeCell ref="AH5:AH6"/>
    <mergeCell ref="AP5:AP6"/>
    <mergeCell ref="AN5:AN6"/>
    <mergeCell ref="AO5:AO6"/>
    <mergeCell ref="AI5:AI6"/>
    <mergeCell ref="AJ5:AJ6"/>
    <mergeCell ref="AK5:AK6"/>
    <mergeCell ref="AL5:AL6"/>
    <mergeCell ref="AM5:AM6"/>
    <mergeCell ref="AC5:AC6"/>
    <mergeCell ref="N5:N6"/>
    <mergeCell ref="O5:O6"/>
    <mergeCell ref="P5:P6"/>
    <mergeCell ref="Q5:Q6"/>
    <mergeCell ref="V5:V6"/>
    <mergeCell ref="W5:W6"/>
    <mergeCell ref="X5:X6"/>
    <mergeCell ref="Y5:Y6"/>
    <mergeCell ref="Z5:Z6"/>
    <mergeCell ref="AA5:AA6"/>
    <mergeCell ref="AB5:AB6"/>
    <mergeCell ref="R5:R6"/>
    <mergeCell ref="S5:S6"/>
    <mergeCell ref="T5:T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51181102362204722" right="0.51181102362204722" top="0.78740157480314965" bottom="0.78740157480314965" header="0.31496062992125984" footer="0.31496062992125984"/>
  <pageSetup paperSize="9" scale="3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61"/>
  <sheetViews>
    <sheetView zoomScale="85" zoomScaleNormal="85" workbookViewId="0">
      <pane xSplit="1" topLeftCell="S1" activePane="topRight" state="frozen"/>
      <selection pane="topRight" activeCell="AJ5" sqref="AJ5"/>
    </sheetView>
  </sheetViews>
  <sheetFormatPr defaultRowHeight="15"/>
  <cols>
    <col min="1" max="1" width="20.7109375" style="5" customWidth="1"/>
    <col min="2" max="34" width="12.7109375" style="5" hidden="1" customWidth="1"/>
    <col min="35" max="50" width="12.7109375" style="5" customWidth="1"/>
    <col min="51" max="16384" width="9.140625" style="5"/>
  </cols>
  <sheetData>
    <row r="1" spans="1:50" ht="75" customHeight="1">
      <c r="A1" s="1"/>
      <c r="B1" s="20" t="s">
        <v>184</v>
      </c>
      <c r="C1" s="20" t="s">
        <v>185</v>
      </c>
      <c r="D1" s="20" t="s">
        <v>186</v>
      </c>
      <c r="E1" s="20" t="s">
        <v>187</v>
      </c>
      <c r="F1" s="20" t="s">
        <v>188</v>
      </c>
      <c r="G1" s="20" t="s">
        <v>65</v>
      </c>
      <c r="H1" s="20" t="s">
        <v>69</v>
      </c>
      <c r="I1" s="20" t="s">
        <v>189</v>
      </c>
      <c r="J1" s="20" t="s">
        <v>66</v>
      </c>
      <c r="K1" s="20" t="s">
        <v>72</v>
      </c>
      <c r="L1" s="20" t="s">
        <v>190</v>
      </c>
      <c r="M1" s="20" t="s">
        <v>64</v>
      </c>
      <c r="N1" s="20" t="s">
        <v>191</v>
      </c>
      <c r="O1" s="20" t="s">
        <v>192</v>
      </c>
      <c r="P1" s="20" t="s">
        <v>193</v>
      </c>
      <c r="Q1" s="20" t="s">
        <v>67</v>
      </c>
      <c r="R1" s="20" t="s">
        <v>68</v>
      </c>
      <c r="S1" s="20" t="s">
        <v>194</v>
      </c>
      <c r="T1" s="20" t="s">
        <v>195</v>
      </c>
      <c r="U1" s="20" t="s">
        <v>70</v>
      </c>
      <c r="V1" s="20" t="s">
        <v>71</v>
      </c>
      <c r="W1" s="20" t="s">
        <v>196</v>
      </c>
      <c r="X1" s="20" t="s">
        <v>197</v>
      </c>
      <c r="Y1" s="20" t="s">
        <v>198</v>
      </c>
      <c r="Z1" s="20" t="s">
        <v>199</v>
      </c>
      <c r="AA1" s="20" t="s">
        <v>200</v>
      </c>
      <c r="AB1" s="20" t="s">
        <v>201</v>
      </c>
      <c r="AC1" s="20" t="s">
        <v>202</v>
      </c>
      <c r="AD1" s="20" t="s">
        <v>203</v>
      </c>
      <c r="AE1" s="20" t="s">
        <v>204</v>
      </c>
      <c r="AF1" s="20" t="s">
        <v>205</v>
      </c>
      <c r="AG1" s="20" t="s">
        <v>206</v>
      </c>
      <c r="AH1" s="20" t="s">
        <v>207</v>
      </c>
      <c r="AI1" s="20" t="s">
        <v>208</v>
      </c>
      <c r="AJ1" s="20" t="s">
        <v>209</v>
      </c>
      <c r="AK1" s="20" t="s">
        <v>210</v>
      </c>
      <c r="AL1" s="20" t="s">
        <v>211</v>
      </c>
      <c r="AM1" s="20" t="s">
        <v>212</v>
      </c>
      <c r="AN1" s="20" t="s">
        <v>213</v>
      </c>
      <c r="AO1" s="20" t="s">
        <v>214</v>
      </c>
      <c r="AP1" s="20" t="s">
        <v>86</v>
      </c>
      <c r="AQ1" s="20" t="s">
        <v>215</v>
      </c>
      <c r="AR1" s="20" t="s">
        <v>216</v>
      </c>
      <c r="AS1" s="20" t="s">
        <v>217</v>
      </c>
      <c r="AT1" s="20" t="s">
        <v>218</v>
      </c>
      <c r="AU1" s="20" t="s">
        <v>219</v>
      </c>
      <c r="AV1" s="20" t="s">
        <v>220</v>
      </c>
      <c r="AW1" s="20" t="s">
        <v>221</v>
      </c>
      <c r="AX1" s="20" t="s">
        <v>384</v>
      </c>
    </row>
    <row r="2" spans="1:50">
      <c r="A2" s="38" t="s">
        <v>85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</row>
    <row r="3" spans="1:50">
      <c r="A3" s="38" t="s">
        <v>83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</row>
    <row r="4" spans="1:50">
      <c r="A4" s="38" t="s">
        <v>222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3">
        <v>1</v>
      </c>
      <c r="AP4" s="16">
        <v>3.35</v>
      </c>
      <c r="AQ4" s="81"/>
      <c r="AR4" s="81"/>
      <c r="AS4" s="81"/>
      <c r="AT4" s="82">
        <f>0.25*2*1.5</f>
        <v>0.75</v>
      </c>
      <c r="AU4" s="81"/>
      <c r="AV4" s="81"/>
      <c r="AW4" s="81"/>
      <c r="AX4" s="81"/>
    </row>
    <row r="5" spans="1:50">
      <c r="A5" s="38" t="s">
        <v>83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</row>
    <row r="6" spans="1:50">
      <c r="A6" s="38" t="s">
        <v>84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</row>
    <row r="7" spans="1:50">
      <c r="A7" s="38" t="s">
        <v>223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2">
        <f>0.25*1*1.5</f>
        <v>0.375</v>
      </c>
      <c r="AU7" s="81"/>
      <c r="AV7" s="81"/>
      <c r="AW7" s="81"/>
      <c r="AX7" s="81"/>
    </row>
    <row r="8" spans="1:50">
      <c r="A8" s="38" t="s">
        <v>224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2">
        <f>0.25*2*1.5</f>
        <v>0.75</v>
      </c>
      <c r="AU8" s="81"/>
      <c r="AV8" s="81"/>
      <c r="AW8" s="81"/>
      <c r="AX8" s="81"/>
    </row>
    <row r="9" spans="1:50">
      <c r="AT9" s="84"/>
      <c r="AU9" s="84"/>
    </row>
    <row r="10" spans="1:50">
      <c r="AT10" s="84"/>
      <c r="AU10" s="84"/>
    </row>
    <row r="11" spans="1:50" hidden="1"/>
    <row r="12" spans="1:50" hidden="1"/>
    <row r="13" spans="1:50" hidden="1"/>
    <row r="14" spans="1:50" hidden="1"/>
    <row r="15" spans="1:50" hidden="1"/>
    <row r="16" spans="1:5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50" hidden="1"/>
    <row r="50" spans="1:50" hidden="1"/>
    <row r="51" spans="1:50" hidden="1"/>
    <row r="52" spans="1:50" hidden="1"/>
    <row r="53" spans="1:50" hidden="1"/>
    <row r="54" spans="1:50" hidden="1"/>
    <row r="55" spans="1:50" hidden="1"/>
    <row r="56" spans="1:50" hidden="1"/>
    <row r="57" spans="1:50">
      <c r="A57" s="53" t="s">
        <v>58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6">
        <f>SUM(AO2:AO8)</f>
        <v>1</v>
      </c>
      <c r="AP57" s="85">
        <f>SUM(AP2:AP8)</f>
        <v>3.35</v>
      </c>
      <c r="AQ57" s="81"/>
      <c r="AR57" s="81"/>
      <c r="AS57" s="81"/>
      <c r="AT57" s="24">
        <f>SUM(AT2:AT8)</f>
        <v>1.875</v>
      </c>
      <c r="AU57" s="81"/>
      <c r="AV57" s="81"/>
      <c r="AW57" s="81"/>
      <c r="AX57" s="81"/>
    </row>
    <row r="58" spans="1:50" hidden="1"/>
    <row r="59" spans="1:50" hidden="1">
      <c r="B59" s="99" t="s">
        <v>325</v>
      </c>
      <c r="C59" s="99" t="s">
        <v>326</v>
      </c>
      <c r="D59" s="99" t="s">
        <v>327</v>
      </c>
      <c r="E59" s="99" t="s">
        <v>295</v>
      </c>
      <c r="F59" s="99" t="s">
        <v>295</v>
      </c>
      <c r="G59" s="99" t="s">
        <v>328</v>
      </c>
      <c r="H59" s="99" t="s">
        <v>329</v>
      </c>
      <c r="I59" s="99" t="s">
        <v>330</v>
      </c>
      <c r="J59" s="99" t="s">
        <v>331</v>
      </c>
      <c r="K59" s="99" t="s">
        <v>332</v>
      </c>
      <c r="L59" s="99" t="s">
        <v>333</v>
      </c>
      <c r="M59" s="99" t="s">
        <v>334</v>
      </c>
      <c r="N59" s="99" t="s">
        <v>295</v>
      </c>
      <c r="O59" s="99" t="s">
        <v>335</v>
      </c>
      <c r="P59" s="99" t="s">
        <v>336</v>
      </c>
      <c r="Q59" s="99" t="s">
        <v>337</v>
      </c>
      <c r="R59" s="99" t="s">
        <v>338</v>
      </c>
      <c r="S59" s="99" t="s">
        <v>339</v>
      </c>
      <c r="T59" s="99" t="s">
        <v>340</v>
      </c>
      <c r="U59" s="99" t="s">
        <v>295</v>
      </c>
      <c r="V59" s="99" t="s">
        <v>341</v>
      </c>
      <c r="W59" s="99" t="s">
        <v>342</v>
      </c>
      <c r="X59" s="99" t="s">
        <v>343</v>
      </c>
      <c r="Y59" s="99" t="s">
        <v>344</v>
      </c>
      <c r="Z59" s="99" t="s">
        <v>345</v>
      </c>
      <c r="AA59" s="99" t="s">
        <v>346</v>
      </c>
      <c r="AB59" s="99" t="s">
        <v>295</v>
      </c>
      <c r="AC59" s="99" t="s">
        <v>295</v>
      </c>
      <c r="AD59" s="99" t="s">
        <v>347</v>
      </c>
      <c r="AE59" s="99" t="s">
        <v>348</v>
      </c>
      <c r="AF59" s="99" t="s">
        <v>349</v>
      </c>
      <c r="AG59" s="99" t="s">
        <v>295</v>
      </c>
      <c r="AH59" s="99" t="s">
        <v>295</v>
      </c>
      <c r="AI59" s="99" t="s">
        <v>350</v>
      </c>
      <c r="AJ59" s="100" t="s">
        <v>351</v>
      </c>
      <c r="AK59" s="99" t="s">
        <v>352</v>
      </c>
      <c r="AL59" s="99" t="s">
        <v>353</v>
      </c>
      <c r="AM59" s="99" t="s">
        <v>354</v>
      </c>
      <c r="AN59" s="99" t="s">
        <v>355</v>
      </c>
      <c r="AO59" s="99" t="s">
        <v>356</v>
      </c>
      <c r="AP59" s="99" t="s">
        <v>295</v>
      </c>
      <c r="AQ59" s="99" t="s">
        <v>357</v>
      </c>
      <c r="AR59" s="99" t="s">
        <v>358</v>
      </c>
      <c r="AS59" s="99" t="s">
        <v>359</v>
      </c>
      <c r="AT59" s="99" t="s">
        <v>360</v>
      </c>
      <c r="AU59" s="99" t="s">
        <v>361</v>
      </c>
      <c r="AV59" s="99" t="s">
        <v>295</v>
      </c>
      <c r="AW59" s="99" t="s">
        <v>295</v>
      </c>
      <c r="AX59" s="99" t="s">
        <v>295</v>
      </c>
    </row>
    <row r="60" spans="1:50" hidden="1"/>
    <row r="61" spans="1:50" hidden="1">
      <c r="AM61" s="99" t="s">
        <v>362</v>
      </c>
    </row>
  </sheetData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1"/>
  <sheetViews>
    <sheetView zoomScale="85" zoomScaleNormal="85" workbookViewId="0">
      <pane ySplit="4" topLeftCell="A5" activePane="bottomLeft" state="frozenSplit"/>
      <selection pane="bottomLeft" activeCell="R20" sqref="R20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20" t="s">
        <v>386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</row>
    <row r="2" spans="1:38" s="3" customFormat="1">
      <c r="A2" s="12" t="s">
        <v>19</v>
      </c>
      <c r="D2" s="120" t="s">
        <v>4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</row>
    <row r="3" spans="1:38" s="3" customFormat="1">
      <c r="A3" s="30">
        <v>2.2000000000000002</v>
      </c>
      <c r="D3" s="121" t="s">
        <v>7</v>
      </c>
      <c r="E3" s="122"/>
      <c r="F3" s="121" t="s">
        <v>10</v>
      </c>
      <c r="G3" s="122"/>
      <c r="H3" s="121" t="s">
        <v>11</v>
      </c>
      <c r="I3" s="122"/>
      <c r="J3" s="121" t="s">
        <v>12</v>
      </c>
      <c r="K3" s="122"/>
      <c r="L3" s="121" t="s">
        <v>13</v>
      </c>
      <c r="M3" s="122"/>
      <c r="N3" s="121" t="s">
        <v>14</v>
      </c>
      <c r="O3" s="122"/>
      <c r="P3" s="121" t="s">
        <v>15</v>
      </c>
      <c r="Q3" s="122"/>
      <c r="R3" s="120" t="s">
        <v>16</v>
      </c>
      <c r="S3" s="120"/>
      <c r="T3" s="120" t="s">
        <v>17</v>
      </c>
      <c r="U3" s="120"/>
      <c r="V3" s="120" t="s">
        <v>18</v>
      </c>
      <c r="W3" s="120"/>
      <c r="X3" s="120" t="s">
        <v>20</v>
      </c>
      <c r="Y3" s="120"/>
      <c r="Z3" s="120" t="s">
        <v>21</v>
      </c>
      <c r="AA3" s="120"/>
    </row>
    <row r="4" spans="1:38" ht="30" customHeight="1">
      <c r="A4" s="1"/>
      <c r="B4" s="11" t="s">
        <v>385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110" t="s">
        <v>387</v>
      </c>
      <c r="B5" s="7">
        <f>0.2+0.2+1.95+0.2+0.2+1.45</f>
        <v>4.2</v>
      </c>
      <c r="C5" s="4">
        <f t="shared" ref="C5:C8" si="0">(B5*$A$3)-((D5*E5)+(F5*G5)+(H5*I5)+(J5*K5)+(L5*M5)+(N5*O5)+(P5*Q5)+(R5*S5)+(T5*U5)+(V5*W5)+(X5*Y5)+(Z5*AA5))</f>
        <v>9.240000000000002</v>
      </c>
      <c r="D5" s="17"/>
      <c r="E5" s="18"/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110" t="s">
        <v>388</v>
      </c>
      <c r="B6" s="7">
        <f>0.4+0.4+3.35+0.4+1.55+0.4+0.4+15</f>
        <v>21.900000000000002</v>
      </c>
      <c r="C6" s="4">
        <f t="shared" si="0"/>
        <v>48.180000000000007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G6" s="1"/>
      <c r="AH6" s="1"/>
      <c r="AI6" s="1"/>
      <c r="AJ6" s="1"/>
      <c r="AK6" s="1"/>
      <c r="AL6" s="1"/>
    </row>
    <row r="7" spans="1:38">
      <c r="A7" s="110" t="s">
        <v>389</v>
      </c>
      <c r="B7" s="112"/>
      <c r="C7" s="4">
        <f t="shared" si="0"/>
        <v>0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G7" s="1"/>
      <c r="AH7" s="1"/>
      <c r="AI7" s="1"/>
      <c r="AJ7" s="1"/>
      <c r="AK7" s="1"/>
      <c r="AL7" s="1"/>
    </row>
    <row r="8" spans="1:38">
      <c r="A8" s="110" t="s">
        <v>390</v>
      </c>
      <c r="B8" s="112"/>
      <c r="C8" s="4">
        <f t="shared" si="0"/>
        <v>0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G8" s="1"/>
      <c r="AH8" s="1"/>
      <c r="AI8" s="1"/>
      <c r="AJ8" s="1"/>
      <c r="AK8" s="1"/>
      <c r="AL8" s="1"/>
    </row>
    <row r="9" spans="1:38">
      <c r="A9" s="111" t="s">
        <v>391</v>
      </c>
      <c r="B9" s="7">
        <v>1.95</v>
      </c>
      <c r="C9" s="4">
        <f>(B9*1.15)-((D9*E9)+(F9*G9)+(H9*I9)+(J9*K9)+(L9*M9)+(N9*O9)+(P9*Q9)+(R9*S9)+(T9*U9)+(V9*W9)+(X9*Y9)+(Z9*AA9))</f>
        <v>2.2424999999999997</v>
      </c>
      <c r="D9" s="17"/>
      <c r="E9" s="18"/>
      <c r="F9" s="17"/>
      <c r="G9" s="18"/>
      <c r="H9" s="17"/>
      <c r="I9" s="18"/>
      <c r="J9" s="17"/>
      <c r="K9" s="18"/>
      <c r="L9" s="17"/>
      <c r="M9" s="18"/>
      <c r="N9" s="17"/>
      <c r="O9" s="18"/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E9" s="1"/>
      <c r="AF9" s="1"/>
      <c r="AG9" s="1"/>
      <c r="AH9" s="1"/>
      <c r="AI9" s="1"/>
      <c r="AJ9" s="1"/>
      <c r="AK9" s="1"/>
      <c r="AL9" s="1"/>
    </row>
    <row r="11" spans="1:38">
      <c r="A11" s="110" t="s">
        <v>58</v>
      </c>
      <c r="B11" s="123">
        <f>SUM(C5:C9)</f>
        <v>59.662500000000009</v>
      </c>
      <c r="C11" s="124"/>
      <c r="J11" s="28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04"/>
  <sheetViews>
    <sheetView zoomScale="85" zoomScaleNormal="85" zoomScaleSheetLayoutView="85" workbookViewId="0">
      <selection activeCell="A104" sqref="A104:XFD10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25" t="s">
        <v>257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7"/>
    </row>
    <row r="2" spans="1:38" s="3" customFormat="1">
      <c r="A2" s="12" t="s">
        <v>19</v>
      </c>
      <c r="D2" s="120" t="s">
        <v>4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</row>
    <row r="3" spans="1:38" s="3" customFormat="1">
      <c r="A3" s="30">
        <f>Memória!A2</f>
        <v>3.2</v>
      </c>
      <c r="D3" s="121" t="s">
        <v>7</v>
      </c>
      <c r="E3" s="122"/>
      <c r="F3" s="121" t="s">
        <v>10</v>
      </c>
      <c r="G3" s="122"/>
      <c r="H3" s="121" t="s">
        <v>11</v>
      </c>
      <c r="I3" s="122"/>
      <c r="J3" s="121" t="s">
        <v>12</v>
      </c>
      <c r="K3" s="122"/>
      <c r="L3" s="121" t="s">
        <v>13</v>
      </c>
      <c r="M3" s="122"/>
      <c r="N3" s="121" t="s">
        <v>14</v>
      </c>
      <c r="O3" s="122"/>
      <c r="P3" s="121" t="s">
        <v>15</v>
      </c>
      <c r="Q3" s="122"/>
      <c r="R3" s="120" t="s">
        <v>16</v>
      </c>
      <c r="S3" s="120"/>
      <c r="T3" s="120" t="s">
        <v>17</v>
      </c>
      <c r="U3" s="120"/>
      <c r="V3" s="120" t="s">
        <v>18</v>
      </c>
      <c r="W3" s="120"/>
      <c r="X3" s="120" t="s">
        <v>20</v>
      </c>
      <c r="Y3" s="120"/>
      <c r="Z3" s="120" t="s">
        <v>21</v>
      </c>
      <c r="AA3" s="120"/>
    </row>
    <row r="4" spans="1:38" ht="30" customHeight="1">
      <c r="A4" s="1"/>
      <c r="B4" s="19" t="s">
        <v>22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 s="61" customFormat="1">
      <c r="A5" s="38" t="s">
        <v>24</v>
      </c>
      <c r="B5" s="7">
        <v>4.8</v>
      </c>
      <c r="C5" s="58">
        <f>(B5*$A$3)-((D5*E5)+(F5*G5)+(H5*I5)+(J5*K5)+(L5*M5)+(N5*O5)+(P5*Q5)+(R5*S5)+(T5*U5)+(V5*W5)+(X5*Y5)+(Z5*AA5))</f>
        <v>15.36</v>
      </c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</row>
    <row r="6" spans="1:38" s="61" customFormat="1">
      <c r="A6" s="38" t="s">
        <v>26</v>
      </c>
      <c r="B6" s="7">
        <v>11.23</v>
      </c>
      <c r="C6" s="58">
        <f t="shared" ref="C6:C29" si="0">(B6*$A$3)-((D6*E6)+(F6*G6)+(H6*I6)+(J6*K6)+(L6*M6)+(N6*O6)+(P6*Q6)+(R6*S6)+(T6*U6)+(V6*W6)+(X6*Y6)+(Z6*AA6))</f>
        <v>35.936</v>
      </c>
      <c r="D6" s="44"/>
      <c r="E6" s="45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E6" s="62"/>
      <c r="AF6" s="62"/>
      <c r="AG6" s="62"/>
      <c r="AH6" s="62"/>
      <c r="AI6" s="62"/>
      <c r="AJ6" s="62"/>
      <c r="AK6" s="62"/>
      <c r="AL6" s="62"/>
    </row>
    <row r="7" spans="1:38" s="61" customFormat="1">
      <c r="A7" s="38" t="s">
        <v>27</v>
      </c>
      <c r="B7" s="7">
        <v>3.2</v>
      </c>
      <c r="C7" s="58">
        <f t="shared" si="0"/>
        <v>8.1400000000000023</v>
      </c>
      <c r="D7" s="44"/>
      <c r="E7" s="45"/>
      <c r="F7" s="44"/>
      <c r="G7" s="45"/>
      <c r="H7" s="44"/>
      <c r="I7" s="45"/>
      <c r="J7" s="44"/>
      <c r="K7" s="45"/>
      <c r="L7" s="59">
        <v>1</v>
      </c>
      <c r="M7" s="60">
        <v>2.1</v>
      </c>
      <c r="N7" s="44"/>
      <c r="O7" s="45"/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E7" s="62"/>
      <c r="AF7" s="62"/>
      <c r="AG7" s="62"/>
      <c r="AH7" s="62"/>
      <c r="AI7" s="62"/>
      <c r="AJ7" s="62"/>
      <c r="AK7" s="62"/>
      <c r="AL7" s="62"/>
    </row>
    <row r="8" spans="1:38" s="61" customFormat="1">
      <c r="A8" s="38" t="s">
        <v>28</v>
      </c>
      <c r="B8" s="7">
        <v>5.63</v>
      </c>
      <c r="C8" s="58">
        <f>(B8*$A$3)-((D8*E8)+(F8*G8)+(H8*I8)+(J8*K8)+(L8*M8)+(N8*O8)+(P8*Q8)+(R8*S8)+(T8*U8)+(V8*W8)+(X8*Y8)+(Z8*AA8))</f>
        <v>18.016000000000002</v>
      </c>
      <c r="D8" s="44"/>
      <c r="E8" s="45"/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</row>
    <row r="9" spans="1:38" s="61" customFormat="1">
      <c r="A9" s="38" t="s">
        <v>226</v>
      </c>
      <c r="B9" s="7">
        <v>3.05</v>
      </c>
      <c r="C9" s="58">
        <f>(B9*1.2)-((D9*E9)+(F9*G9)+(H9*I9)+(J9*K9)+(L9*M9)+(N9*O9)+(P9*Q9)+(R9*S9)+(T9*U9)+(V9*W9)+(X9*Y9)+(Z9*AA9))</f>
        <v>3.6599999999999997</v>
      </c>
      <c r="D9" s="44"/>
      <c r="E9" s="45"/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</row>
    <row r="10" spans="1:38" s="61" customFormat="1">
      <c r="A10" s="38" t="s">
        <v>227</v>
      </c>
      <c r="B10" s="7">
        <v>1.75</v>
      </c>
      <c r="C10" s="58">
        <f>(B10*1.2)-((D10*E10)+(F10*G10)+(H10*I10)+(J10*K10)+(L10*M10)+(N10*O10)+(P10*Q10)+(R10*S10)+(T10*U10)+(V10*W10)+(X10*Y10)+(Z10*AA10))</f>
        <v>2.1</v>
      </c>
      <c r="D10" s="44"/>
      <c r="E10" s="45"/>
      <c r="F10" s="44"/>
      <c r="G10" s="45"/>
      <c r="H10" s="44"/>
      <c r="I10" s="45"/>
      <c r="J10" s="44"/>
      <c r="K10" s="45"/>
      <c r="L10" s="44"/>
      <c r="M10" s="45"/>
      <c r="N10" s="44"/>
      <c r="O10" s="45"/>
      <c r="P10" s="44"/>
      <c r="Q10" s="45"/>
      <c r="R10" s="44"/>
      <c r="S10" s="45"/>
      <c r="T10" s="44"/>
      <c r="U10" s="45"/>
      <c r="V10" s="44"/>
      <c r="W10" s="45"/>
      <c r="X10" s="44"/>
      <c r="Y10" s="45"/>
      <c r="Z10" s="44"/>
      <c r="AA10" s="45"/>
    </row>
    <row r="11" spans="1:38" s="61" customFormat="1">
      <c r="A11" s="38" t="s">
        <v>29</v>
      </c>
      <c r="B11" s="7">
        <v>6.9</v>
      </c>
      <c r="C11" s="58">
        <f t="shared" si="0"/>
        <v>22.080000000000002</v>
      </c>
      <c r="D11" s="44"/>
      <c r="E11" s="45"/>
      <c r="F11" s="44"/>
      <c r="G11" s="45"/>
      <c r="H11" s="44"/>
      <c r="I11" s="45"/>
      <c r="J11" s="44"/>
      <c r="K11" s="45"/>
      <c r="L11" s="44"/>
      <c r="M11" s="45"/>
      <c r="N11" s="44"/>
      <c r="O11" s="45"/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E11" s="62"/>
      <c r="AF11" s="62"/>
      <c r="AG11" s="62"/>
      <c r="AH11" s="62"/>
      <c r="AI11" s="62"/>
      <c r="AJ11" s="62"/>
      <c r="AK11" s="62"/>
      <c r="AL11" s="62"/>
    </row>
    <row r="12" spans="1:38" s="61" customFormat="1">
      <c r="A12" s="38" t="s">
        <v>30</v>
      </c>
      <c r="B12" s="7">
        <v>4.4000000000000004</v>
      </c>
      <c r="C12" s="58">
        <f t="shared" si="0"/>
        <v>14.080000000000002</v>
      </c>
      <c r="D12" s="44"/>
      <c r="E12" s="45"/>
      <c r="F12" s="44"/>
      <c r="G12" s="45"/>
      <c r="H12" s="44"/>
      <c r="I12" s="45"/>
      <c r="J12" s="44"/>
      <c r="K12" s="45"/>
      <c r="L12" s="44"/>
      <c r="M12" s="45"/>
      <c r="N12" s="44"/>
      <c r="O12" s="45"/>
      <c r="P12" s="44"/>
      <c r="Q12" s="45"/>
      <c r="R12" s="44"/>
      <c r="S12" s="45"/>
      <c r="T12" s="44"/>
      <c r="U12" s="45"/>
      <c r="V12" s="44"/>
      <c r="W12" s="45"/>
      <c r="X12" s="44"/>
      <c r="Y12" s="45"/>
      <c r="Z12" s="44"/>
      <c r="AA12" s="45"/>
      <c r="AE12" s="62"/>
      <c r="AF12" s="62"/>
      <c r="AG12" s="62"/>
      <c r="AH12" s="62"/>
      <c r="AI12" s="62"/>
      <c r="AJ12" s="62"/>
      <c r="AK12" s="62"/>
      <c r="AL12" s="62"/>
    </row>
    <row r="13" spans="1:38" s="61" customFormat="1">
      <c r="A13" s="38" t="s">
        <v>31</v>
      </c>
      <c r="B13" s="7">
        <v>3.3</v>
      </c>
      <c r="C13" s="58">
        <f t="shared" si="0"/>
        <v>8.4600000000000009</v>
      </c>
      <c r="D13" s="44"/>
      <c r="E13" s="45"/>
      <c r="F13" s="44"/>
      <c r="G13" s="45"/>
      <c r="H13" s="44"/>
      <c r="I13" s="45"/>
      <c r="J13" s="44"/>
      <c r="K13" s="45"/>
      <c r="L13" s="59">
        <v>1</v>
      </c>
      <c r="M13" s="60">
        <v>2.1</v>
      </c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E13" s="62"/>
      <c r="AF13" s="62"/>
      <c r="AG13" s="62"/>
      <c r="AH13" s="62"/>
      <c r="AI13" s="62"/>
      <c r="AJ13" s="62"/>
      <c r="AK13" s="62"/>
      <c r="AL13" s="62"/>
    </row>
    <row r="14" spans="1:38" s="61" customFormat="1">
      <c r="A14" s="38" t="s">
        <v>32</v>
      </c>
      <c r="B14" s="7">
        <v>1.8</v>
      </c>
      <c r="C14" s="58">
        <f>(B14*1.2)-((D14*E14)+(F14*G14)+(H14*I14)+(J14*K14)+(L14*M14)+(N14*O14)+(P14*Q14)+(R14*S14)+(T14*U14)+(V14*W14)+(X14*Y14)+(Z14*AA14))</f>
        <v>2.16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/>
      <c r="T14" s="44"/>
      <c r="U14" s="45"/>
      <c r="V14" s="44"/>
      <c r="W14" s="45"/>
      <c r="X14" s="44"/>
      <c r="Y14" s="45"/>
      <c r="Z14" s="44"/>
      <c r="AA14" s="45"/>
    </row>
    <row r="15" spans="1:38" s="61" customFormat="1">
      <c r="A15" s="38" t="s">
        <v>33</v>
      </c>
      <c r="B15" s="7">
        <v>1.65</v>
      </c>
      <c r="C15" s="58">
        <f>(B15*1.2)-((D15*E15)+(F15*G15)+(H15*I15)+(J15*K15)+(L15*M15)+(N15*O15)+(P15*Q15)+(R15*S15)+(T15*U15)+(V15*W15)+(X15*Y15)+(Z15*AA15))</f>
        <v>1.9799999999999998</v>
      </c>
      <c r="D15" s="44"/>
      <c r="E15" s="45"/>
      <c r="F15" s="44"/>
      <c r="G15" s="45"/>
      <c r="H15" s="44"/>
      <c r="I15" s="45"/>
      <c r="J15" s="44"/>
      <c r="K15" s="45"/>
      <c r="L15" s="44"/>
      <c r="M15" s="45"/>
      <c r="N15" s="44"/>
      <c r="O15" s="45"/>
      <c r="P15" s="44"/>
      <c r="Q15" s="45"/>
      <c r="R15" s="44"/>
      <c r="S15" s="45"/>
      <c r="T15" s="44"/>
      <c r="U15" s="45"/>
      <c r="V15" s="44"/>
      <c r="W15" s="45"/>
      <c r="X15" s="44"/>
      <c r="Y15" s="45"/>
      <c r="Z15" s="44"/>
      <c r="AA15" s="45"/>
    </row>
    <row r="16" spans="1:38" s="61" customFormat="1" ht="15.75" thickBot="1">
      <c r="A16" s="74" t="s">
        <v>35</v>
      </c>
      <c r="B16" s="40">
        <v>3.3</v>
      </c>
      <c r="C16" s="75">
        <f>(B16*$A$3)-((D16*E16)+(F16*G16)+(H16*I16)+(J16*K16)+(L16*M16)+(N16*O16)+(P16*Q16)+(R16*S16)+(T16*U16)+(V16*W16)+(X16*Y16)+(Z16*AA16))</f>
        <v>10.56</v>
      </c>
      <c r="D16" s="70"/>
      <c r="E16" s="71"/>
      <c r="F16" s="70"/>
      <c r="G16" s="71"/>
      <c r="H16" s="70"/>
      <c r="I16" s="71"/>
      <c r="J16" s="70"/>
      <c r="K16" s="71"/>
      <c r="L16" s="70"/>
      <c r="M16" s="71"/>
      <c r="N16" s="70"/>
      <c r="O16" s="71"/>
      <c r="P16" s="70"/>
      <c r="Q16" s="71"/>
      <c r="R16" s="70"/>
      <c r="S16" s="71"/>
      <c r="T16" s="70"/>
      <c r="U16" s="71"/>
      <c r="V16" s="70"/>
      <c r="W16" s="71"/>
      <c r="X16" s="70"/>
      <c r="Y16" s="71"/>
      <c r="Z16" s="70"/>
      <c r="AA16" s="71"/>
    </row>
    <row r="17" spans="1:27" s="61" customFormat="1">
      <c r="A17" s="63" t="s">
        <v>41</v>
      </c>
      <c r="B17" s="64">
        <v>4.4000000000000004</v>
      </c>
      <c r="C17" s="65">
        <f>(B17*$A$3)-((D17*E17)+(F17*G17)+(H17*I17)+(J17*K17)+(L17*M17)+(N17*O17)+(P17*Q17)+(R17*S17)+(T17*U17)+(V17*W17)+(X17*Y17)+(Z17*AA17))</f>
        <v>14.080000000000002</v>
      </c>
      <c r="D17" s="68"/>
      <c r="E17" s="69"/>
      <c r="F17" s="68"/>
      <c r="G17" s="69"/>
      <c r="H17" s="68"/>
      <c r="I17" s="69"/>
      <c r="J17" s="68"/>
      <c r="K17" s="69"/>
      <c r="L17" s="68"/>
      <c r="M17" s="69"/>
      <c r="N17" s="68"/>
      <c r="O17" s="69"/>
      <c r="P17" s="68"/>
      <c r="Q17" s="69"/>
      <c r="R17" s="68"/>
      <c r="S17" s="69"/>
      <c r="T17" s="68"/>
      <c r="U17" s="69"/>
      <c r="V17" s="68"/>
      <c r="W17" s="69"/>
      <c r="X17" s="68"/>
      <c r="Y17" s="69"/>
      <c r="Z17" s="68"/>
      <c r="AA17" s="69"/>
    </row>
    <row r="18" spans="1:27" s="61" customFormat="1">
      <c r="A18" s="38" t="s">
        <v>42</v>
      </c>
      <c r="B18" s="7">
        <v>5.37</v>
      </c>
      <c r="C18" s="58">
        <f>(B18*$A$3)-((D18*E18)+(F18*G18)+(H18*I18)+(J18*K18)+(L18*M18)+(N18*O18)+(P18*Q18)+(R18*S18)+(T18*U18)+(V18*W18)+(X18*Y18)+(Z18*AA18))</f>
        <v>14.184000000000001</v>
      </c>
      <c r="D18" s="59">
        <v>1.5</v>
      </c>
      <c r="E18" s="60">
        <v>1</v>
      </c>
      <c r="F18" s="59">
        <v>1.5</v>
      </c>
      <c r="G18" s="60">
        <v>1</v>
      </c>
      <c r="H18" s="44"/>
      <c r="I18" s="45"/>
      <c r="J18" s="44"/>
      <c r="K18" s="45"/>
      <c r="L18" s="44"/>
      <c r="M18" s="45"/>
      <c r="N18" s="44"/>
      <c r="O18" s="45"/>
      <c r="P18" s="44"/>
      <c r="Q18" s="45"/>
      <c r="R18" s="44"/>
      <c r="S18" s="45"/>
      <c r="T18" s="44"/>
      <c r="U18" s="45"/>
      <c r="V18" s="44"/>
      <c r="W18" s="45"/>
      <c r="X18" s="44"/>
      <c r="Y18" s="45"/>
      <c r="Z18" s="44"/>
      <c r="AA18" s="45"/>
    </row>
    <row r="19" spans="1:27" s="61" customFormat="1">
      <c r="A19" s="38" t="s">
        <v>43</v>
      </c>
      <c r="B19" s="7">
        <v>4.0199999999999996</v>
      </c>
      <c r="C19" s="58">
        <f>(B19*1.2)-((D19*E19)+(F19*G19)+(H19*I19)+(J19*K19)+(L19*M19)+(N19*O19)+(P19*Q19)+(R19*S19)+(T19*U19)+(V19*W19)+(X19*Y19)+(Z19*AA19))</f>
        <v>4.823999999999999</v>
      </c>
      <c r="D19" s="44"/>
      <c r="E19" s="45"/>
      <c r="F19" s="44"/>
      <c r="G19" s="45"/>
      <c r="H19" s="44"/>
      <c r="I19" s="45"/>
      <c r="J19" s="44"/>
      <c r="K19" s="45"/>
      <c r="L19" s="44"/>
      <c r="M19" s="45"/>
      <c r="N19" s="44"/>
      <c r="O19" s="45"/>
      <c r="P19" s="44"/>
      <c r="Q19" s="45"/>
      <c r="R19" s="44"/>
      <c r="S19" s="45"/>
      <c r="T19" s="44"/>
      <c r="U19" s="45"/>
      <c r="V19" s="44"/>
      <c r="W19" s="45"/>
      <c r="X19" s="44"/>
      <c r="Y19" s="45"/>
      <c r="Z19" s="44"/>
      <c r="AA19" s="45"/>
    </row>
    <row r="20" spans="1:27" s="61" customFormat="1">
      <c r="A20" s="38" t="s">
        <v>44</v>
      </c>
      <c r="B20" s="7">
        <v>2.1</v>
      </c>
      <c r="C20" s="58">
        <f t="shared" si="0"/>
        <v>6.7200000000000006</v>
      </c>
      <c r="D20" s="44"/>
      <c r="E20" s="45"/>
      <c r="F20" s="44"/>
      <c r="G20" s="45"/>
      <c r="H20" s="44"/>
      <c r="I20" s="45"/>
      <c r="J20" s="44"/>
      <c r="K20" s="45"/>
      <c r="L20" s="44"/>
      <c r="M20" s="45"/>
      <c r="N20" s="44"/>
      <c r="O20" s="45"/>
      <c r="P20" s="44"/>
      <c r="Q20" s="45"/>
      <c r="R20" s="44"/>
      <c r="S20" s="45"/>
      <c r="T20" s="44"/>
      <c r="U20" s="45"/>
      <c r="V20" s="44"/>
      <c r="W20" s="45"/>
      <c r="X20" s="44"/>
      <c r="Y20" s="45"/>
      <c r="Z20" s="44"/>
      <c r="AA20" s="45"/>
    </row>
    <row r="21" spans="1:27" s="61" customFormat="1">
      <c r="A21" s="38" t="s">
        <v>45</v>
      </c>
      <c r="B21" s="7">
        <v>5.37</v>
      </c>
      <c r="C21" s="58">
        <f t="shared" si="0"/>
        <v>17.184000000000001</v>
      </c>
      <c r="D21" s="44"/>
      <c r="E21" s="45"/>
      <c r="F21" s="44"/>
      <c r="G21" s="45"/>
      <c r="H21" s="44"/>
      <c r="I21" s="45"/>
      <c r="J21" s="44"/>
      <c r="K21" s="45"/>
      <c r="L21" s="44"/>
      <c r="M21" s="45"/>
      <c r="N21" s="44"/>
      <c r="O21" s="45"/>
      <c r="P21" s="44"/>
      <c r="Q21" s="45"/>
      <c r="R21" s="44"/>
      <c r="S21" s="45"/>
      <c r="T21" s="44"/>
      <c r="U21" s="45"/>
      <c r="V21" s="44"/>
      <c r="W21" s="45"/>
      <c r="X21" s="44"/>
      <c r="Y21" s="45"/>
      <c r="Z21" s="44"/>
      <c r="AA21" s="45"/>
    </row>
    <row r="22" spans="1:27" s="61" customFormat="1">
      <c r="A22" s="38" t="s">
        <v>46</v>
      </c>
      <c r="B22" s="7">
        <v>4.3499999999999996</v>
      </c>
      <c r="C22" s="58">
        <f t="shared" si="0"/>
        <v>13.92</v>
      </c>
      <c r="D22" s="44"/>
      <c r="E22" s="45"/>
      <c r="F22" s="44"/>
      <c r="G22" s="45"/>
      <c r="H22" s="44"/>
      <c r="I22" s="45"/>
      <c r="J22" s="44"/>
      <c r="K22" s="45"/>
      <c r="L22" s="44"/>
      <c r="M22" s="45"/>
      <c r="N22" s="44"/>
      <c r="O22" s="45"/>
      <c r="P22" s="44"/>
      <c r="Q22" s="45"/>
      <c r="R22" s="44"/>
      <c r="S22" s="45"/>
      <c r="T22" s="44"/>
      <c r="U22" s="45"/>
      <c r="V22" s="44"/>
      <c r="W22" s="45"/>
      <c r="X22" s="44"/>
      <c r="Y22" s="45"/>
      <c r="Z22" s="44"/>
      <c r="AA22" s="45"/>
    </row>
    <row r="23" spans="1:27" s="61" customFormat="1">
      <c r="A23" s="38" t="s">
        <v>47</v>
      </c>
      <c r="B23" s="7">
        <v>2.0499999999999998</v>
      </c>
      <c r="C23" s="58">
        <f t="shared" si="0"/>
        <v>6.56</v>
      </c>
      <c r="D23" s="44"/>
      <c r="E23" s="45"/>
      <c r="F23" s="44"/>
      <c r="G23" s="45"/>
      <c r="H23" s="44"/>
      <c r="I23" s="45"/>
      <c r="J23" s="44"/>
      <c r="K23" s="45"/>
      <c r="L23" s="44"/>
      <c r="M23" s="45"/>
      <c r="N23" s="44"/>
      <c r="O23" s="45"/>
      <c r="P23" s="44"/>
      <c r="Q23" s="45"/>
      <c r="R23" s="44"/>
      <c r="S23" s="45"/>
      <c r="T23" s="44"/>
      <c r="U23" s="45"/>
      <c r="V23" s="44"/>
      <c r="W23" s="45"/>
      <c r="X23" s="44"/>
      <c r="Y23" s="45"/>
      <c r="Z23" s="44"/>
      <c r="AA23" s="45"/>
    </row>
    <row r="24" spans="1:27" s="61" customFormat="1">
      <c r="A24" s="38" t="s">
        <v>48</v>
      </c>
      <c r="B24" s="7">
        <v>2.0499999999999998</v>
      </c>
      <c r="C24" s="58">
        <f t="shared" si="0"/>
        <v>6.56</v>
      </c>
      <c r="D24" s="44"/>
      <c r="E24" s="45"/>
      <c r="F24" s="44"/>
      <c r="G24" s="45"/>
      <c r="H24" s="44"/>
      <c r="I24" s="45"/>
      <c r="J24" s="44"/>
      <c r="K24" s="45"/>
      <c r="L24" s="44"/>
      <c r="M24" s="45"/>
      <c r="N24" s="44"/>
      <c r="O24" s="45"/>
      <c r="P24" s="44"/>
      <c r="Q24" s="45"/>
      <c r="R24" s="44"/>
      <c r="S24" s="45"/>
      <c r="T24" s="44"/>
      <c r="U24" s="45"/>
      <c r="V24" s="44"/>
      <c r="W24" s="45"/>
      <c r="X24" s="44"/>
      <c r="Y24" s="45"/>
      <c r="Z24" s="44"/>
      <c r="AA24" s="45"/>
    </row>
    <row r="25" spans="1:27" s="61" customFormat="1">
      <c r="A25" s="38" t="s">
        <v>49</v>
      </c>
      <c r="B25" s="7">
        <v>2.15</v>
      </c>
      <c r="C25" s="58">
        <f>(B25*1.2)-((D25*E25)+(F25*G25)+(H25*I25)+(J25*K25)+(L25*M25)+(N25*O25)+(P25*Q25)+(R25*S25)+(T25*U25)+(V25*W25)+(X25*Y25)+(Z25*AA25))</f>
        <v>2.5799999999999996</v>
      </c>
      <c r="D25" s="44"/>
      <c r="E25" s="45"/>
      <c r="F25" s="44"/>
      <c r="G25" s="45"/>
      <c r="H25" s="44"/>
      <c r="I25" s="45"/>
      <c r="J25" s="44"/>
      <c r="K25" s="45"/>
      <c r="L25" s="44"/>
      <c r="M25" s="45"/>
      <c r="N25" s="44"/>
      <c r="O25" s="45"/>
      <c r="P25" s="44"/>
      <c r="Q25" s="45"/>
      <c r="R25" s="44"/>
      <c r="S25" s="45"/>
      <c r="T25" s="44"/>
      <c r="U25" s="45"/>
      <c r="V25" s="44"/>
      <c r="W25" s="45"/>
      <c r="X25" s="44"/>
      <c r="Y25" s="45"/>
      <c r="Z25" s="44"/>
      <c r="AA25" s="45"/>
    </row>
    <row r="26" spans="1:27" s="61" customFormat="1">
      <c r="A26" s="38" t="s">
        <v>50</v>
      </c>
      <c r="B26" s="7">
        <v>6.7</v>
      </c>
      <c r="C26" s="58">
        <f t="shared" si="0"/>
        <v>18.440000000000001</v>
      </c>
      <c r="D26" s="59">
        <v>1.5</v>
      </c>
      <c r="E26" s="60">
        <v>1</v>
      </c>
      <c r="F26" s="59">
        <v>1.5</v>
      </c>
      <c r="G26" s="60">
        <v>1</v>
      </c>
      <c r="H26" s="44"/>
      <c r="I26" s="45"/>
      <c r="J26" s="44"/>
      <c r="K26" s="45"/>
      <c r="L26" s="44"/>
      <c r="M26" s="45"/>
      <c r="N26" s="44"/>
      <c r="O26" s="45"/>
      <c r="P26" s="44"/>
      <c r="Q26" s="45"/>
      <c r="R26" s="44"/>
      <c r="S26" s="45"/>
      <c r="T26" s="44"/>
      <c r="U26" s="45"/>
      <c r="V26" s="44"/>
      <c r="W26" s="45"/>
      <c r="X26" s="44"/>
      <c r="Y26" s="45"/>
      <c r="Z26" s="44"/>
      <c r="AA26" s="45"/>
    </row>
    <row r="27" spans="1:27" s="61" customFormat="1">
      <c r="A27" s="38" t="s">
        <v>53</v>
      </c>
      <c r="B27" s="7">
        <v>9.33</v>
      </c>
      <c r="C27" s="58">
        <f>(B27*$A$3)-((D27*E27)+(F27*G27)+(H27*I27)+(J27*K27)+(L27*M27)+(N27*O27)+(P27*Q27)+(R27*S27)+(T27*U27)+(V27*W27)+(X27*Y27)+(Z27*AA27))</f>
        <v>29.856000000000002</v>
      </c>
      <c r="D27" s="44"/>
      <c r="E27" s="45"/>
      <c r="F27" s="44"/>
      <c r="G27" s="45"/>
      <c r="H27" s="44"/>
      <c r="I27" s="45"/>
      <c r="J27" s="44"/>
      <c r="K27" s="45"/>
      <c r="L27" s="44"/>
      <c r="M27" s="45"/>
      <c r="N27" s="44"/>
      <c r="O27" s="45"/>
      <c r="P27" s="44"/>
      <c r="Q27" s="45"/>
      <c r="R27" s="44"/>
      <c r="S27" s="45"/>
      <c r="T27" s="44"/>
      <c r="U27" s="45"/>
      <c r="V27" s="44"/>
      <c r="W27" s="45"/>
      <c r="X27" s="44"/>
      <c r="Y27" s="45"/>
      <c r="Z27" s="44"/>
      <c r="AA27" s="45"/>
    </row>
    <row r="28" spans="1:27" s="61" customFormat="1">
      <c r="A28" s="38" t="s">
        <v>54</v>
      </c>
      <c r="B28" s="7">
        <v>1.65</v>
      </c>
      <c r="C28" s="58">
        <f>(B28*1.2)-((D28*E28)+(F28*G28)+(H28*I28)+(J28*K28)+(L28*M28)+(N28*O28)+(P28*Q28)+(R28*S28)+(T28*U28)+(V28*W28)+(X28*Y28)+(Z28*AA28))</f>
        <v>1.9799999999999998</v>
      </c>
      <c r="D28" s="44"/>
      <c r="E28" s="45"/>
      <c r="F28" s="44"/>
      <c r="G28" s="45"/>
      <c r="H28" s="44"/>
      <c r="I28" s="45"/>
      <c r="J28" s="44"/>
      <c r="K28" s="45"/>
      <c r="L28" s="44"/>
      <c r="M28" s="45"/>
      <c r="N28" s="44"/>
      <c r="O28" s="45"/>
      <c r="P28" s="44"/>
      <c r="Q28" s="45"/>
      <c r="R28" s="44"/>
      <c r="S28" s="45"/>
      <c r="T28" s="44"/>
      <c r="U28" s="45"/>
      <c r="V28" s="44"/>
      <c r="W28" s="45"/>
      <c r="X28" s="44"/>
      <c r="Y28" s="45"/>
      <c r="Z28" s="44"/>
      <c r="AA28" s="45"/>
    </row>
    <row r="29" spans="1:27" s="61" customFormat="1">
      <c r="A29" s="38" t="s">
        <v>55</v>
      </c>
      <c r="B29" s="7">
        <v>9.33</v>
      </c>
      <c r="C29" s="58">
        <f t="shared" si="0"/>
        <v>28.356000000000002</v>
      </c>
      <c r="D29" s="59">
        <v>1.5</v>
      </c>
      <c r="E29" s="60">
        <v>1</v>
      </c>
      <c r="F29" s="44"/>
      <c r="G29" s="45"/>
      <c r="H29" s="44"/>
      <c r="I29" s="45"/>
      <c r="J29" s="44"/>
      <c r="K29" s="45"/>
      <c r="L29" s="44"/>
      <c r="M29" s="45"/>
      <c r="N29" s="44"/>
      <c r="O29" s="45"/>
      <c r="P29" s="44"/>
      <c r="Q29" s="45"/>
      <c r="R29" s="44"/>
      <c r="S29" s="45"/>
      <c r="T29" s="44"/>
      <c r="U29" s="45"/>
      <c r="V29" s="44"/>
      <c r="W29" s="45"/>
      <c r="X29" s="44"/>
      <c r="Y29" s="45"/>
      <c r="Z29" s="44"/>
      <c r="AA29" s="45"/>
    </row>
    <row r="30" spans="1:27" hidden="1"/>
    <row r="31" spans="1:27" hidden="1"/>
    <row r="32" spans="1:27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3" hidden="1"/>
    <row r="98" spans="1:3" hidden="1"/>
    <row r="99" spans="1:3" hidden="1"/>
    <row r="100" spans="1:3" hidden="1"/>
    <row r="101" spans="1:3" hidden="1"/>
    <row r="103" spans="1:3">
      <c r="A103" s="39" t="s">
        <v>63</v>
      </c>
      <c r="B103" s="128">
        <f>SUM(B5:B29)</f>
        <v>109.87999999999998</v>
      </c>
      <c r="C103" s="129"/>
    </row>
    <row r="104" spans="1:3" hidden="1">
      <c r="A104" s="5" t="s">
        <v>269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ignoredErrors>
    <ignoredError sqref="C9 C19 C25 C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7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25" t="s">
        <v>258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7"/>
    </row>
    <row r="2" spans="1:29" s="3" customFormat="1">
      <c r="A2" s="5"/>
      <c r="F2" s="120" t="s">
        <v>7</v>
      </c>
      <c r="G2" s="120"/>
      <c r="H2" s="120" t="s">
        <v>10</v>
      </c>
      <c r="I2" s="120"/>
      <c r="J2" s="120" t="s">
        <v>11</v>
      </c>
      <c r="K2" s="120"/>
      <c r="L2" s="120" t="s">
        <v>12</v>
      </c>
      <c r="M2" s="120"/>
      <c r="N2" s="120" t="s">
        <v>87</v>
      </c>
      <c r="O2" s="120"/>
      <c r="P2" s="120" t="s">
        <v>88</v>
      </c>
      <c r="Q2" s="120"/>
      <c r="R2" s="120" t="s">
        <v>89</v>
      </c>
      <c r="S2" s="120"/>
      <c r="T2" s="120" t="s">
        <v>90</v>
      </c>
      <c r="U2" s="120"/>
      <c r="V2" s="120" t="s">
        <v>91</v>
      </c>
      <c r="W2" s="120"/>
      <c r="X2" s="120" t="s">
        <v>92</v>
      </c>
      <c r="Y2" s="120"/>
      <c r="Z2" s="120" t="s">
        <v>93</v>
      </c>
      <c r="AA2" s="120"/>
      <c r="AB2" s="120" t="s">
        <v>21</v>
      </c>
      <c r="AC2" s="120"/>
    </row>
    <row r="3" spans="1:29" ht="45" customHeight="1">
      <c r="A3" s="1"/>
      <c r="B3" s="20" t="s">
        <v>73</v>
      </c>
      <c r="C3" s="20" t="s">
        <v>75</v>
      </c>
      <c r="D3" s="20" t="s">
        <v>76</v>
      </c>
      <c r="E3" s="20" t="s">
        <v>74</v>
      </c>
      <c r="F3" s="22" t="s">
        <v>8</v>
      </c>
      <c r="G3" s="22" t="s">
        <v>9</v>
      </c>
      <c r="H3" s="22" t="s">
        <v>8</v>
      </c>
      <c r="I3" s="22" t="s">
        <v>9</v>
      </c>
      <c r="J3" s="22" t="s">
        <v>8</v>
      </c>
      <c r="K3" s="22" t="s">
        <v>9</v>
      </c>
      <c r="L3" s="22" t="s">
        <v>8</v>
      </c>
      <c r="M3" s="22" t="s">
        <v>9</v>
      </c>
      <c r="N3" s="22" t="s">
        <v>8</v>
      </c>
      <c r="O3" s="22" t="s">
        <v>9</v>
      </c>
      <c r="P3" s="22" t="s">
        <v>8</v>
      </c>
      <c r="Q3" s="22" t="s">
        <v>9</v>
      </c>
      <c r="R3" s="22" t="s">
        <v>8</v>
      </c>
      <c r="S3" s="22" t="s">
        <v>9</v>
      </c>
      <c r="T3" s="22" t="s">
        <v>8</v>
      </c>
      <c r="U3" s="22" t="s">
        <v>9</v>
      </c>
      <c r="V3" s="22" t="s">
        <v>8</v>
      </c>
      <c r="W3" s="22" t="s">
        <v>9</v>
      </c>
      <c r="X3" s="22" t="s">
        <v>8</v>
      </c>
      <c r="Y3" s="22" t="s">
        <v>9</v>
      </c>
      <c r="Z3" s="22" t="s">
        <v>8</v>
      </c>
      <c r="AA3" s="22" t="s">
        <v>9</v>
      </c>
      <c r="AB3" s="22" t="s">
        <v>8</v>
      </c>
      <c r="AC3" s="22" t="s">
        <v>9</v>
      </c>
    </row>
    <row r="4" spans="1:29">
      <c r="A4" s="87" t="s">
        <v>50</v>
      </c>
      <c r="B4" s="6">
        <v>0.4</v>
      </c>
      <c r="C4" s="6">
        <f>F4+H4+J4+L4+N4+P4+R4+T4+V4+X4+Z4+AB4</f>
        <v>3</v>
      </c>
      <c r="D4" s="23">
        <v>2</v>
      </c>
      <c r="E4" s="15">
        <f>C4+(B4*D4)</f>
        <v>3.8</v>
      </c>
      <c r="F4" s="59">
        <v>1.5</v>
      </c>
      <c r="G4" s="60">
        <v>1</v>
      </c>
      <c r="H4" s="59">
        <v>1.5</v>
      </c>
      <c r="I4" s="60">
        <v>1</v>
      </c>
      <c r="J4" s="17"/>
      <c r="K4" s="1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</row>
    <row r="5" spans="1:29">
      <c r="A5" s="87" t="s">
        <v>55</v>
      </c>
      <c r="B5" s="6">
        <v>0.4</v>
      </c>
      <c r="C5" s="6">
        <f t="shared" ref="C5" si="0">F5+H5+J5+L5+N5+P5+R5+T5+V5+X5+Z5+AB5</f>
        <v>1.5</v>
      </c>
      <c r="D5" s="23">
        <v>1</v>
      </c>
      <c r="E5" s="15">
        <f t="shared" ref="E5" si="1">C5+(B5*D5)</f>
        <v>1.9</v>
      </c>
      <c r="F5" s="59">
        <v>1.5</v>
      </c>
      <c r="G5" s="60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 ht="15" customHeight="1"/>
    <row r="7" spans="1:29">
      <c r="A7" s="29" t="s">
        <v>94</v>
      </c>
      <c r="B7" s="128">
        <f>SUM(E4:E5)</f>
        <v>5.6999999999999993</v>
      </c>
      <c r="C7" s="129"/>
    </row>
    <row r="9" spans="1:29">
      <c r="A9" s="29" t="s">
        <v>95</v>
      </c>
      <c r="B9" s="130">
        <f>B7*(0.15*0.19)</f>
        <v>0.16244999999999996</v>
      </c>
      <c r="C9" s="131"/>
    </row>
    <row r="10" spans="1:29" ht="5.0999999999999996" customHeight="1">
      <c r="A10" s="33"/>
      <c r="B10" s="32"/>
      <c r="C10" s="32"/>
    </row>
    <row r="11" spans="1:29">
      <c r="A11" s="31" t="s">
        <v>96</v>
      </c>
    </row>
    <row r="15" spans="1:29">
      <c r="B15" s="3"/>
      <c r="C15" s="3"/>
      <c r="D15" s="3"/>
      <c r="E15" s="3"/>
      <c r="F15" s="120" t="s">
        <v>7</v>
      </c>
      <c r="G15" s="120"/>
      <c r="H15" s="120" t="s">
        <v>10</v>
      </c>
      <c r="I15" s="120"/>
      <c r="J15" s="120" t="s">
        <v>11</v>
      </c>
      <c r="K15" s="120"/>
      <c r="L15" s="120" t="s">
        <v>12</v>
      </c>
      <c r="M15" s="120"/>
      <c r="N15" s="120" t="s">
        <v>87</v>
      </c>
      <c r="O15" s="120"/>
      <c r="P15" s="120" t="s">
        <v>88</v>
      </c>
      <c r="Q15" s="120"/>
      <c r="R15" s="120" t="s">
        <v>89</v>
      </c>
      <c r="S15" s="120"/>
      <c r="T15" s="120" t="s">
        <v>90</v>
      </c>
      <c r="U15" s="120"/>
      <c r="V15" s="120" t="s">
        <v>91</v>
      </c>
      <c r="W15" s="120"/>
      <c r="X15" s="120" t="s">
        <v>92</v>
      </c>
      <c r="Y15" s="120"/>
      <c r="Z15" s="120" t="s">
        <v>93</v>
      </c>
      <c r="AA15" s="120"/>
      <c r="AB15" s="120" t="s">
        <v>21</v>
      </c>
      <c r="AC15" s="120"/>
    </row>
    <row r="16" spans="1:29" ht="42.75">
      <c r="A16" s="1"/>
      <c r="B16" s="20" t="s">
        <v>73</v>
      </c>
      <c r="C16" s="20" t="s">
        <v>75</v>
      </c>
      <c r="D16" s="20" t="s">
        <v>76</v>
      </c>
      <c r="E16" s="20" t="s">
        <v>74</v>
      </c>
      <c r="F16" s="22" t="s">
        <v>8</v>
      </c>
      <c r="G16" s="22" t="s">
        <v>9</v>
      </c>
      <c r="H16" s="22" t="s">
        <v>8</v>
      </c>
      <c r="I16" s="22" t="s">
        <v>9</v>
      </c>
      <c r="J16" s="22" t="s">
        <v>8</v>
      </c>
      <c r="K16" s="22" t="s">
        <v>9</v>
      </c>
      <c r="L16" s="22" t="s">
        <v>8</v>
      </c>
      <c r="M16" s="22" t="s">
        <v>9</v>
      </c>
      <c r="N16" s="22" t="s">
        <v>8</v>
      </c>
      <c r="O16" s="22" t="s">
        <v>9</v>
      </c>
      <c r="P16" s="22" t="s">
        <v>8</v>
      </c>
      <c r="Q16" s="22" t="s">
        <v>9</v>
      </c>
      <c r="R16" s="22" t="s">
        <v>8</v>
      </c>
      <c r="S16" s="22" t="s">
        <v>9</v>
      </c>
      <c r="T16" s="22" t="s">
        <v>8</v>
      </c>
      <c r="U16" s="22" t="s">
        <v>9</v>
      </c>
      <c r="V16" s="22" t="s">
        <v>8</v>
      </c>
      <c r="W16" s="22" t="s">
        <v>9</v>
      </c>
      <c r="X16" s="22" t="s">
        <v>8</v>
      </c>
      <c r="Y16" s="22" t="s">
        <v>9</v>
      </c>
      <c r="Z16" s="22" t="s">
        <v>8</v>
      </c>
      <c r="AA16" s="22" t="s">
        <v>9</v>
      </c>
      <c r="AB16" s="22" t="s">
        <v>8</v>
      </c>
      <c r="AC16" s="22" t="s">
        <v>9</v>
      </c>
    </row>
    <row r="17" spans="1:29">
      <c r="A17" s="87" t="s">
        <v>42</v>
      </c>
      <c r="B17" s="6">
        <v>0.4</v>
      </c>
      <c r="C17" s="6">
        <f>F17+H17+J17+L17+N17+P17+R17+T17+V17+X17+Z17+AB17</f>
        <v>3</v>
      </c>
      <c r="D17" s="23">
        <v>2</v>
      </c>
      <c r="E17" s="15">
        <f>C17+(B17*D17)</f>
        <v>3.8</v>
      </c>
      <c r="F17" s="59">
        <v>1.5</v>
      </c>
      <c r="G17" s="60">
        <v>1</v>
      </c>
      <c r="H17" s="59">
        <v>1.5</v>
      </c>
      <c r="I17" s="60">
        <v>1</v>
      </c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</row>
    <row r="19" spans="1:29">
      <c r="A19" s="87" t="s">
        <v>94</v>
      </c>
      <c r="B19" s="128">
        <f>SUM(E17:E17)</f>
        <v>3.8</v>
      </c>
      <c r="C19" s="129"/>
    </row>
    <row r="21" spans="1:29">
      <c r="A21" s="87" t="s">
        <v>95</v>
      </c>
      <c r="B21" s="130">
        <f>B19*(0.12*0.19)</f>
        <v>8.6639999999999995E-2</v>
      </c>
      <c r="C21" s="131"/>
    </row>
    <row r="22" spans="1:29" ht="5.0999999999999996" customHeight="1">
      <c r="A22" s="33"/>
      <c r="B22" s="32"/>
      <c r="C22" s="32"/>
    </row>
    <row r="23" spans="1:29">
      <c r="A23" s="31" t="s">
        <v>97</v>
      </c>
    </row>
    <row r="24" spans="1:29" hidden="1"/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6" spans="1:3">
      <c r="A36" s="87" t="s">
        <v>98</v>
      </c>
      <c r="B36" s="130">
        <f>B9+B21</f>
        <v>0.24908999999999995</v>
      </c>
      <c r="C36" s="131"/>
    </row>
    <row r="37" spans="1:3" hidden="1">
      <c r="A37" s="5" t="s">
        <v>270</v>
      </c>
    </row>
  </sheetData>
  <mergeCells count="30">
    <mergeCell ref="A1:AC1"/>
    <mergeCell ref="B9:C9"/>
    <mergeCell ref="N2:O2"/>
    <mergeCell ref="P2:Q2"/>
    <mergeCell ref="B7:C7"/>
    <mergeCell ref="F2:G2"/>
    <mergeCell ref="H2:I2"/>
    <mergeCell ref="J2:K2"/>
    <mergeCell ref="L2:M2"/>
    <mergeCell ref="X2:Y2"/>
    <mergeCell ref="Z2:AA2"/>
    <mergeCell ref="AB2:AC2"/>
    <mergeCell ref="R2:S2"/>
    <mergeCell ref="T2:U2"/>
    <mergeCell ref="V2:W2"/>
    <mergeCell ref="Z15:AA15"/>
    <mergeCell ref="AB15:AC15"/>
    <mergeCell ref="B19:C19"/>
    <mergeCell ref="B21:C21"/>
    <mergeCell ref="B36:C36"/>
    <mergeCell ref="P15:Q15"/>
    <mergeCell ref="R15:S15"/>
    <mergeCell ref="T15:U15"/>
    <mergeCell ref="V15:W15"/>
    <mergeCell ref="X15:Y15"/>
    <mergeCell ref="F15:G15"/>
    <mergeCell ref="H15:I15"/>
    <mergeCell ref="J15:K15"/>
    <mergeCell ref="L15:M15"/>
    <mergeCell ref="N15:O1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7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20" t="s">
        <v>259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29" s="3" customFormat="1">
      <c r="A2" s="5"/>
      <c r="F2" s="120" t="s">
        <v>7</v>
      </c>
      <c r="G2" s="120"/>
      <c r="H2" s="120" t="s">
        <v>10</v>
      </c>
      <c r="I2" s="120"/>
      <c r="J2" s="120" t="s">
        <v>11</v>
      </c>
      <c r="K2" s="120"/>
      <c r="L2" s="120" t="s">
        <v>12</v>
      </c>
      <c r="M2" s="120"/>
      <c r="N2" s="120" t="s">
        <v>87</v>
      </c>
      <c r="O2" s="120"/>
      <c r="P2" s="120" t="s">
        <v>88</v>
      </c>
      <c r="Q2" s="120"/>
      <c r="R2" s="120" t="s">
        <v>89</v>
      </c>
      <c r="S2" s="120"/>
      <c r="T2" s="120" t="s">
        <v>90</v>
      </c>
      <c r="U2" s="120"/>
      <c r="V2" s="120" t="s">
        <v>91</v>
      </c>
      <c r="W2" s="120"/>
      <c r="X2" s="120" t="s">
        <v>92</v>
      </c>
      <c r="Y2" s="120"/>
      <c r="Z2" s="120" t="s">
        <v>93</v>
      </c>
      <c r="AA2" s="120"/>
      <c r="AB2" s="120" t="s">
        <v>21</v>
      </c>
      <c r="AC2" s="120"/>
    </row>
    <row r="3" spans="1:29" ht="45" customHeight="1">
      <c r="A3" s="1"/>
      <c r="B3" s="20" t="s">
        <v>73</v>
      </c>
      <c r="C3" s="20" t="s">
        <v>75</v>
      </c>
      <c r="D3" s="20" t="s">
        <v>76</v>
      </c>
      <c r="E3" s="20" t="s">
        <v>74</v>
      </c>
      <c r="F3" s="22" t="s">
        <v>8</v>
      </c>
      <c r="G3" s="22" t="s">
        <v>9</v>
      </c>
      <c r="H3" s="22" t="s">
        <v>8</v>
      </c>
      <c r="I3" s="22" t="s">
        <v>9</v>
      </c>
      <c r="J3" s="22" t="s">
        <v>8</v>
      </c>
      <c r="K3" s="22" t="s">
        <v>9</v>
      </c>
      <c r="L3" s="22" t="s">
        <v>8</v>
      </c>
      <c r="M3" s="22" t="s">
        <v>9</v>
      </c>
      <c r="N3" s="22" t="s">
        <v>8</v>
      </c>
      <c r="O3" s="22" t="s">
        <v>9</v>
      </c>
      <c r="P3" s="22" t="s">
        <v>8</v>
      </c>
      <c r="Q3" s="22" t="s">
        <v>9</v>
      </c>
      <c r="R3" s="22" t="s">
        <v>8</v>
      </c>
      <c r="S3" s="22" t="s">
        <v>9</v>
      </c>
      <c r="T3" s="22" t="s">
        <v>8</v>
      </c>
      <c r="U3" s="22" t="s">
        <v>9</v>
      </c>
      <c r="V3" s="22" t="s">
        <v>8</v>
      </c>
      <c r="W3" s="22" t="s">
        <v>9</v>
      </c>
      <c r="X3" s="22" t="s">
        <v>8</v>
      </c>
      <c r="Y3" s="22" t="s">
        <v>9</v>
      </c>
      <c r="Z3" s="22" t="s">
        <v>8</v>
      </c>
      <c r="AA3" s="22" t="s">
        <v>9</v>
      </c>
      <c r="AB3" s="22" t="s">
        <v>8</v>
      </c>
      <c r="AC3" s="22" t="s">
        <v>9</v>
      </c>
    </row>
    <row r="4" spans="1:29">
      <c r="A4" s="87" t="s">
        <v>50</v>
      </c>
      <c r="B4" s="6">
        <v>0.4</v>
      </c>
      <c r="C4" s="6">
        <f>F4+H4+J4+L4+N4+P4+R4+T4+V4+X4+Z4+AB4</f>
        <v>3</v>
      </c>
      <c r="D4" s="23">
        <v>2</v>
      </c>
      <c r="E4" s="15">
        <f>C4+(B4*D4)</f>
        <v>3.8</v>
      </c>
      <c r="F4" s="59">
        <v>1.5</v>
      </c>
      <c r="G4" s="60">
        <v>1</v>
      </c>
      <c r="H4" s="59">
        <v>1.5</v>
      </c>
      <c r="I4" s="60">
        <v>1</v>
      </c>
      <c r="J4" s="17"/>
      <c r="K4" s="1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</row>
    <row r="5" spans="1:29">
      <c r="A5" s="87" t="s">
        <v>55</v>
      </c>
      <c r="B5" s="6">
        <v>0.4</v>
      </c>
      <c r="C5" s="6">
        <f t="shared" ref="C5" si="0">F5+H5+J5+L5+N5+P5+R5+T5+V5+X5+Z5+AB5</f>
        <v>1.5</v>
      </c>
      <c r="D5" s="23">
        <v>1</v>
      </c>
      <c r="E5" s="15">
        <f t="shared" ref="E5" si="1">C5+(B5*D5)</f>
        <v>1.9</v>
      </c>
      <c r="F5" s="59">
        <v>1.5</v>
      </c>
      <c r="G5" s="60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 ht="15" customHeight="1"/>
    <row r="7" spans="1:29">
      <c r="A7" s="87" t="s">
        <v>94</v>
      </c>
      <c r="B7" s="128">
        <f>SUM(E4:E5)</f>
        <v>5.6999999999999993</v>
      </c>
      <c r="C7" s="129"/>
    </row>
    <row r="9" spans="1:29">
      <c r="A9" s="87" t="s">
        <v>95</v>
      </c>
      <c r="B9" s="130">
        <f>B7*(0.15*0.19)</f>
        <v>0.16244999999999996</v>
      </c>
      <c r="C9" s="131"/>
    </row>
    <row r="10" spans="1:29" ht="5.0999999999999996" customHeight="1">
      <c r="A10" s="33"/>
      <c r="B10" s="32"/>
      <c r="C10" s="32"/>
    </row>
    <row r="11" spans="1:29">
      <c r="A11" s="31" t="s">
        <v>96</v>
      </c>
    </row>
    <row r="15" spans="1:29">
      <c r="B15" s="3"/>
      <c r="C15" s="3"/>
      <c r="D15" s="3"/>
      <c r="E15" s="3"/>
      <c r="F15" s="120" t="s">
        <v>7</v>
      </c>
      <c r="G15" s="120"/>
      <c r="H15" s="120" t="s">
        <v>10</v>
      </c>
      <c r="I15" s="120"/>
      <c r="J15" s="120" t="s">
        <v>11</v>
      </c>
      <c r="K15" s="120"/>
      <c r="L15" s="120" t="s">
        <v>12</v>
      </c>
      <c r="M15" s="120"/>
      <c r="N15" s="120" t="s">
        <v>87</v>
      </c>
      <c r="O15" s="120"/>
      <c r="P15" s="120" t="s">
        <v>88</v>
      </c>
      <c r="Q15" s="120"/>
      <c r="R15" s="120" t="s">
        <v>89</v>
      </c>
      <c r="S15" s="120"/>
      <c r="T15" s="120" t="s">
        <v>90</v>
      </c>
      <c r="U15" s="120"/>
      <c r="V15" s="120" t="s">
        <v>91</v>
      </c>
      <c r="W15" s="120"/>
      <c r="X15" s="120" t="s">
        <v>92</v>
      </c>
      <c r="Y15" s="120"/>
      <c r="Z15" s="120" t="s">
        <v>93</v>
      </c>
      <c r="AA15" s="120"/>
      <c r="AB15" s="120" t="s">
        <v>21</v>
      </c>
      <c r="AC15" s="120"/>
    </row>
    <row r="16" spans="1:29" ht="42.75">
      <c r="A16" s="1"/>
      <c r="B16" s="20" t="s">
        <v>73</v>
      </c>
      <c r="C16" s="20" t="s">
        <v>75</v>
      </c>
      <c r="D16" s="20" t="s">
        <v>76</v>
      </c>
      <c r="E16" s="20" t="s">
        <v>74</v>
      </c>
      <c r="F16" s="22" t="s">
        <v>8</v>
      </c>
      <c r="G16" s="22" t="s">
        <v>9</v>
      </c>
      <c r="H16" s="22" t="s">
        <v>8</v>
      </c>
      <c r="I16" s="22" t="s">
        <v>9</v>
      </c>
      <c r="J16" s="22" t="s">
        <v>8</v>
      </c>
      <c r="K16" s="22" t="s">
        <v>9</v>
      </c>
      <c r="L16" s="22" t="s">
        <v>8</v>
      </c>
      <c r="M16" s="22" t="s">
        <v>9</v>
      </c>
      <c r="N16" s="22" t="s">
        <v>8</v>
      </c>
      <c r="O16" s="22" t="s">
        <v>9</v>
      </c>
      <c r="P16" s="22" t="s">
        <v>8</v>
      </c>
      <c r="Q16" s="22" t="s">
        <v>9</v>
      </c>
      <c r="R16" s="22" t="s">
        <v>8</v>
      </c>
      <c r="S16" s="22" t="s">
        <v>9</v>
      </c>
      <c r="T16" s="22" t="s">
        <v>8</v>
      </c>
      <c r="U16" s="22" t="s">
        <v>9</v>
      </c>
      <c r="V16" s="22" t="s">
        <v>8</v>
      </c>
      <c r="W16" s="22" t="s">
        <v>9</v>
      </c>
      <c r="X16" s="22" t="s">
        <v>8</v>
      </c>
      <c r="Y16" s="22" t="s">
        <v>9</v>
      </c>
      <c r="Z16" s="22" t="s">
        <v>8</v>
      </c>
      <c r="AA16" s="22" t="s">
        <v>9</v>
      </c>
      <c r="AB16" s="22" t="s">
        <v>8</v>
      </c>
      <c r="AC16" s="22" t="s">
        <v>9</v>
      </c>
    </row>
    <row r="17" spans="1:29">
      <c r="A17" s="87" t="s">
        <v>42</v>
      </c>
      <c r="B17" s="6">
        <v>0.4</v>
      </c>
      <c r="C17" s="6">
        <f>F17+H17+J17+L17+N17+P17+R17+T17+V17+X17+Z17+AB17</f>
        <v>3</v>
      </c>
      <c r="D17" s="23">
        <v>2</v>
      </c>
      <c r="E17" s="15">
        <f>C17+(B17*D17)</f>
        <v>3.8</v>
      </c>
      <c r="F17" s="59">
        <v>1.5</v>
      </c>
      <c r="G17" s="60">
        <v>1</v>
      </c>
      <c r="H17" s="59">
        <v>1.5</v>
      </c>
      <c r="I17" s="60">
        <v>1</v>
      </c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</row>
    <row r="19" spans="1:29">
      <c r="A19" s="87" t="s">
        <v>94</v>
      </c>
      <c r="B19" s="128">
        <f>SUM(E17:E17)</f>
        <v>3.8</v>
      </c>
      <c r="C19" s="129"/>
    </row>
    <row r="21" spans="1:29">
      <c r="A21" s="87" t="s">
        <v>95</v>
      </c>
      <c r="B21" s="130">
        <f>B19*(0.12*0.19)</f>
        <v>8.6639999999999995E-2</v>
      </c>
      <c r="C21" s="131"/>
    </row>
    <row r="22" spans="1:29" ht="5.0999999999999996" customHeight="1">
      <c r="A22" s="33"/>
      <c r="B22" s="32"/>
      <c r="C22" s="32"/>
    </row>
    <row r="23" spans="1:29">
      <c r="A23" s="31" t="s">
        <v>97</v>
      </c>
    </row>
    <row r="24" spans="1:29" hidden="1"/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6" spans="1:3">
      <c r="A36" s="87" t="s">
        <v>98</v>
      </c>
      <c r="B36" s="130">
        <f>B9+B21</f>
        <v>0.24908999999999995</v>
      </c>
      <c r="C36" s="131"/>
    </row>
    <row r="37" spans="1:3" hidden="1">
      <c r="A37" s="5" t="s">
        <v>271</v>
      </c>
    </row>
  </sheetData>
  <mergeCells count="30">
    <mergeCell ref="A1:AC1"/>
    <mergeCell ref="AB2:AC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B7:C7"/>
    <mergeCell ref="B9:C9"/>
    <mergeCell ref="F15:G15"/>
    <mergeCell ref="H15:I15"/>
    <mergeCell ref="J15:K15"/>
    <mergeCell ref="Z15:AA15"/>
    <mergeCell ref="AB15:AC15"/>
    <mergeCell ref="B19:C19"/>
    <mergeCell ref="B21:C21"/>
    <mergeCell ref="B36:C36"/>
    <mergeCell ref="N15:O15"/>
    <mergeCell ref="P15:Q15"/>
    <mergeCell ref="R15:S15"/>
    <mergeCell ref="T15:U15"/>
    <mergeCell ref="V15:W15"/>
    <mergeCell ref="X15:Y15"/>
    <mergeCell ref="L15:M1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T51"/>
  <sheetViews>
    <sheetView zoomScale="85" zoomScaleNormal="85" zoomScaleSheetLayoutView="85" workbookViewId="0">
      <selection activeCell="A50" sqref="A50:XFD50"/>
    </sheetView>
  </sheetViews>
  <sheetFormatPr defaultRowHeight="15"/>
  <cols>
    <col min="1" max="1" width="20.7109375" style="5" customWidth="1"/>
    <col min="2" max="5" width="10.7109375" style="5" customWidth="1"/>
    <col min="6" max="9" width="7.7109375" style="5" customWidth="1"/>
    <col min="10" max="12" width="10.7109375" style="5" customWidth="1"/>
    <col min="13" max="14" width="9.140625" style="5"/>
    <col min="15" max="15" width="15.7109375" style="5" customWidth="1"/>
    <col min="16" max="18" width="9.140625" style="5"/>
    <col min="19" max="19" width="15.7109375" style="5" customWidth="1"/>
    <col min="20" max="16384" width="9.140625" style="5"/>
  </cols>
  <sheetData>
    <row r="1" spans="1:20">
      <c r="A1" s="120" t="s">
        <v>260</v>
      </c>
      <c r="B1" s="120"/>
      <c r="C1" s="120"/>
      <c r="D1" s="120"/>
      <c r="E1" s="120"/>
      <c r="F1" s="120"/>
      <c r="G1" s="120"/>
      <c r="H1" s="120"/>
      <c r="I1" s="120"/>
    </row>
    <row r="2" spans="1:20" s="3" customFormat="1">
      <c r="A2" s="1"/>
      <c r="F2" s="120" t="s">
        <v>13</v>
      </c>
      <c r="G2" s="120"/>
      <c r="H2" s="120" t="s">
        <v>14</v>
      </c>
      <c r="I2" s="120"/>
    </row>
    <row r="3" spans="1:20" ht="30" customHeight="1">
      <c r="A3" s="1"/>
      <c r="B3" s="20" t="s">
        <v>73</v>
      </c>
      <c r="C3" s="20" t="s">
        <v>75</v>
      </c>
      <c r="D3" s="20" t="s">
        <v>77</v>
      </c>
      <c r="E3" s="20" t="s">
        <v>78</v>
      </c>
      <c r="F3" s="22" t="s">
        <v>8</v>
      </c>
      <c r="G3" s="22" t="s">
        <v>9</v>
      </c>
      <c r="H3" s="22" t="s">
        <v>8</v>
      </c>
      <c r="I3" s="22" t="s">
        <v>9</v>
      </c>
      <c r="M3" s="1"/>
      <c r="N3" s="1"/>
      <c r="O3" s="1"/>
      <c r="P3" s="1"/>
      <c r="Q3" s="1"/>
      <c r="R3" s="1"/>
      <c r="S3" s="1"/>
      <c r="T3" s="1"/>
    </row>
    <row r="4" spans="1:20">
      <c r="A4" s="87" t="s">
        <v>27</v>
      </c>
      <c r="B4" s="6">
        <v>0.4</v>
      </c>
      <c r="C4" s="6">
        <f t="shared" ref="C4:C5" si="0">F4+H4</f>
        <v>1</v>
      </c>
      <c r="D4" s="23">
        <v>1</v>
      </c>
      <c r="E4" s="15">
        <f t="shared" ref="E4:E5" si="1">C4+(B4*D4)</f>
        <v>1.4</v>
      </c>
      <c r="F4" s="59">
        <v>1</v>
      </c>
      <c r="G4" s="60">
        <v>2.1</v>
      </c>
      <c r="H4" s="17"/>
      <c r="I4" s="18"/>
      <c r="M4" s="1"/>
      <c r="N4" s="1"/>
      <c r="O4" s="1"/>
      <c r="P4" s="1"/>
      <c r="Q4" s="1"/>
      <c r="R4" s="1"/>
      <c r="S4" s="1"/>
      <c r="T4" s="1"/>
    </row>
    <row r="5" spans="1:20">
      <c r="A5" s="29" t="s">
        <v>31</v>
      </c>
      <c r="B5" s="6">
        <v>0.4</v>
      </c>
      <c r="C5" s="6">
        <f t="shared" si="0"/>
        <v>1</v>
      </c>
      <c r="D5" s="23">
        <v>1</v>
      </c>
      <c r="E5" s="15">
        <f t="shared" si="1"/>
        <v>1.4</v>
      </c>
      <c r="F5" s="59">
        <v>1</v>
      </c>
      <c r="G5" s="60">
        <v>2.1</v>
      </c>
      <c r="H5" s="17"/>
      <c r="I5" s="18"/>
      <c r="M5" s="1"/>
      <c r="N5" s="1"/>
      <c r="O5" s="1"/>
      <c r="P5" s="1"/>
      <c r="Q5" s="1"/>
      <c r="R5" s="1"/>
      <c r="S5" s="1"/>
      <c r="T5" s="1"/>
    </row>
    <row r="7" spans="1:20">
      <c r="A7" s="29" t="s">
        <v>63</v>
      </c>
      <c r="B7" s="128">
        <f>SUM(E4:E5)</f>
        <v>2.8</v>
      </c>
      <c r="C7" s="129"/>
    </row>
    <row r="8" spans="1:20" ht="9.9499999999999993" customHeight="1"/>
    <row r="9" spans="1:20" hidden="1"/>
    <row r="10" spans="1:20" ht="5.0999999999999996" hidden="1" customHeight="1"/>
    <row r="11" spans="1:20" hidden="1"/>
    <row r="12" spans="1:20" hidden="1">
      <c r="A12" s="31"/>
    </row>
    <row r="13" spans="1:20" hidden="1">
      <c r="A13" s="31"/>
    </row>
    <row r="14" spans="1:20" hidden="1"/>
    <row r="15" spans="1:20" hidden="1"/>
    <row r="16" spans="1:2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9" spans="1:3">
      <c r="A49" s="87" t="s">
        <v>95</v>
      </c>
      <c r="B49" s="130">
        <f>B7*(0.12*0.19)</f>
        <v>6.3839999999999994E-2</v>
      </c>
      <c r="C49" s="131"/>
    </row>
    <row r="50" spans="1:3" hidden="1">
      <c r="A50" s="5" t="s">
        <v>270</v>
      </c>
      <c r="B50" s="32"/>
      <c r="C50" s="32"/>
    </row>
    <row r="51" spans="1:3">
      <c r="A51" s="31" t="s">
        <v>97</v>
      </c>
    </row>
  </sheetData>
  <mergeCells count="5">
    <mergeCell ref="B7:C7"/>
    <mergeCell ref="F2:G2"/>
    <mergeCell ref="H2:I2"/>
    <mergeCell ref="B49:C49"/>
    <mergeCell ref="A1:I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8"/>
  <sheetViews>
    <sheetView tabSelected="1" zoomScale="85" zoomScaleNormal="85" workbookViewId="0">
      <selection activeCell="C11" sqref="C11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>
      <c r="A1" s="120" t="s">
        <v>261</v>
      </c>
      <c r="B1" s="120"/>
      <c r="C1" s="120"/>
    </row>
    <row r="2" spans="1:11" ht="15" customHeight="1">
      <c r="A2" s="1"/>
      <c r="B2" s="20" t="s">
        <v>62</v>
      </c>
      <c r="C2" s="20" t="s">
        <v>63</v>
      </c>
      <c r="D2" s="1"/>
      <c r="E2" s="1"/>
      <c r="F2" s="1"/>
      <c r="G2" s="1"/>
      <c r="H2" s="1"/>
      <c r="I2" s="1"/>
      <c r="J2" s="1"/>
      <c r="K2" s="1"/>
    </row>
    <row r="3" spans="1:11">
      <c r="A3" s="34" t="s">
        <v>99</v>
      </c>
      <c r="B3" s="92">
        <f>139.75+265.66+330.33+322.55+(4*8.53)+(2.3*5.02)</f>
        <v>1103.9559999999999</v>
      </c>
      <c r="C3" s="25"/>
      <c r="D3" s="1"/>
      <c r="E3" s="5" t="s">
        <v>272</v>
      </c>
      <c r="F3" s="1"/>
      <c r="G3" s="1"/>
      <c r="H3" s="1"/>
      <c r="I3" s="1"/>
      <c r="J3" s="1"/>
      <c r="K3" s="1"/>
    </row>
    <row r="4" spans="1:11">
      <c r="A4" s="34" t="s">
        <v>60</v>
      </c>
      <c r="B4" s="25"/>
      <c r="C4" s="21">
        <f>39.8+10.35+11.55+2+7.1+4.15+14.3+29.57+3.55+1.75+3.7+14.55+15</f>
        <v>157.37</v>
      </c>
      <c r="D4" s="1"/>
      <c r="E4" s="5" t="s">
        <v>273</v>
      </c>
      <c r="H4" s="1"/>
      <c r="I4" s="1"/>
    </row>
    <row r="5" spans="1:11">
      <c r="A5" s="34" t="s">
        <v>61</v>
      </c>
      <c r="B5" s="25"/>
      <c r="C5" s="21">
        <v>54.95</v>
      </c>
      <c r="D5" s="1"/>
      <c r="E5" s="5" t="s">
        <v>274</v>
      </c>
      <c r="F5" s="1"/>
      <c r="G5" s="1"/>
      <c r="H5" s="1"/>
      <c r="I5" s="1"/>
      <c r="J5" s="1"/>
      <c r="K5" s="1"/>
    </row>
    <row r="6" spans="1:11">
      <c r="A6" s="34" t="s">
        <v>100</v>
      </c>
      <c r="B6" s="24">
        <f>62.04*2</f>
        <v>124.08</v>
      </c>
      <c r="C6" s="25"/>
      <c r="D6" s="1"/>
      <c r="E6" s="5" t="s">
        <v>275</v>
      </c>
      <c r="F6" s="1"/>
      <c r="G6" s="1"/>
      <c r="H6" s="1"/>
      <c r="I6" s="1"/>
      <c r="J6" s="1"/>
      <c r="K6" s="1"/>
    </row>
    <row r="7" spans="1:11">
      <c r="A7" s="34" t="s">
        <v>101</v>
      </c>
      <c r="B7" s="24">
        <f>B6</f>
        <v>124.08</v>
      </c>
      <c r="C7" s="25"/>
      <c r="D7" s="1"/>
      <c r="E7" s="5" t="s">
        <v>276</v>
      </c>
      <c r="F7" s="1"/>
      <c r="G7" s="1"/>
      <c r="H7" s="1"/>
      <c r="I7" s="1"/>
      <c r="J7" s="1"/>
      <c r="K7" s="1"/>
    </row>
    <row r="8" spans="1:11">
      <c r="A8" s="34" t="s">
        <v>59</v>
      </c>
      <c r="B8" s="25"/>
      <c r="C8" s="21">
        <f>C4</f>
        <v>157.37</v>
      </c>
      <c r="E8" s="5" t="s">
        <v>277</v>
      </c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9"/>
  <sheetViews>
    <sheetView zoomScale="85" zoomScaleNormal="85" workbookViewId="0">
      <pane ySplit="4" topLeftCell="A5" activePane="bottomLeft" state="frozenSplit"/>
      <selection pane="bottomLeft" activeCell="A69" sqref="A69:XFD6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20" t="s">
        <v>262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 spans="1:40" s="3" customFormat="1">
      <c r="A2" s="12" t="s">
        <v>19</v>
      </c>
      <c r="F2" s="120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40" s="3" customFormat="1">
      <c r="A3" s="30">
        <f>Memória!A2</f>
        <v>3.2</v>
      </c>
      <c r="F3" s="121" t="s">
        <v>7</v>
      </c>
      <c r="G3" s="122"/>
      <c r="H3" s="121" t="s">
        <v>10</v>
      </c>
      <c r="I3" s="122"/>
      <c r="J3" s="121" t="s">
        <v>11</v>
      </c>
      <c r="K3" s="122"/>
      <c r="L3" s="121" t="s">
        <v>12</v>
      </c>
      <c r="M3" s="122"/>
      <c r="N3" s="121" t="s">
        <v>13</v>
      </c>
      <c r="O3" s="122"/>
      <c r="P3" s="121" t="s">
        <v>14</v>
      </c>
      <c r="Q3" s="122"/>
      <c r="R3" s="121" t="s">
        <v>15</v>
      </c>
      <c r="S3" s="122"/>
      <c r="T3" s="120" t="s">
        <v>16</v>
      </c>
      <c r="U3" s="120"/>
      <c r="V3" s="120" t="s">
        <v>17</v>
      </c>
      <c r="W3" s="120"/>
      <c r="X3" s="120" t="s">
        <v>18</v>
      </c>
      <c r="Y3" s="120"/>
      <c r="Z3" s="120" t="s">
        <v>20</v>
      </c>
      <c r="AA3" s="120"/>
      <c r="AB3" s="120" t="s">
        <v>21</v>
      </c>
      <c r="AC3" s="120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38" t="s">
        <v>85</v>
      </c>
      <c r="B5" s="57"/>
      <c r="C5" s="57"/>
      <c r="D5" s="7">
        <v>23.76</v>
      </c>
      <c r="E5" s="58">
        <f t="shared" ref="E5:E11" si="0">(D5*$A$3)-((F5*G5)+(H5*I5)+(J5*K5)+(L5*M5)+(N5*O5)+(P5*Q5)+(R5*S5)+(T5*U5)+(V5*W5)+(X5*Y5)+(Z5*AA5)+(AB5*AC5))</f>
        <v>73.932000000000016</v>
      </c>
      <c r="F5" s="44"/>
      <c r="G5" s="45"/>
      <c r="H5" s="44"/>
      <c r="I5" s="45"/>
      <c r="J5" s="44"/>
      <c r="K5" s="45"/>
      <c r="L5" s="44"/>
      <c r="M5" s="45"/>
      <c r="N5" s="59">
        <v>1</v>
      </c>
      <c r="O5" s="60">
        <v>2.1</v>
      </c>
      <c r="P5" s="44"/>
      <c r="Q5" s="45"/>
      <c r="R5" s="44"/>
      <c r="S5" s="45"/>
      <c r="T5" s="44"/>
      <c r="U5" s="45"/>
      <c r="V5" s="44"/>
      <c r="W5" s="45"/>
      <c r="X5" s="44"/>
      <c r="Y5" s="45"/>
      <c r="Z5" s="44"/>
      <c r="AA5" s="45"/>
      <c r="AB5" s="44"/>
      <c r="AC5" s="45"/>
      <c r="AG5" s="1"/>
      <c r="AH5" s="1"/>
      <c r="AI5" s="1"/>
      <c r="AJ5" s="1"/>
      <c r="AK5" s="1"/>
      <c r="AL5" s="1"/>
      <c r="AM5" s="1"/>
      <c r="AN5" s="1"/>
    </row>
    <row r="6" spans="1:40">
      <c r="A6" s="38" t="s">
        <v>83</v>
      </c>
      <c r="B6" s="7">
        <v>0.85</v>
      </c>
      <c r="C6" s="7">
        <v>2.0499999999999998</v>
      </c>
      <c r="D6" s="7">
        <f t="shared" ref="D6" si="1">2*(B6+C6)</f>
        <v>5.8</v>
      </c>
      <c r="E6" s="58">
        <f t="shared" si="0"/>
        <v>18.559999999999999</v>
      </c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G6" s="1"/>
      <c r="AH6" s="1"/>
      <c r="AI6" s="1"/>
      <c r="AJ6" s="1"/>
      <c r="AK6" s="1"/>
      <c r="AL6" s="1"/>
      <c r="AM6" s="1"/>
      <c r="AN6" s="1"/>
    </row>
    <row r="7" spans="1:40">
      <c r="A7" s="38" t="s">
        <v>222</v>
      </c>
      <c r="B7" s="57"/>
      <c r="C7" s="57"/>
      <c r="D7" s="7">
        <v>23.6</v>
      </c>
      <c r="E7" s="58">
        <f t="shared" si="0"/>
        <v>70.420000000000016</v>
      </c>
      <c r="F7" s="59">
        <v>1.5</v>
      </c>
      <c r="G7" s="60">
        <v>1</v>
      </c>
      <c r="H7" s="59">
        <v>1.5</v>
      </c>
      <c r="I7" s="60">
        <v>1</v>
      </c>
      <c r="J7" s="44"/>
      <c r="K7" s="45"/>
      <c r="L7" s="44"/>
      <c r="M7" s="45"/>
      <c r="N7" s="59">
        <v>1</v>
      </c>
      <c r="O7" s="60">
        <v>2.1</v>
      </c>
      <c r="P7" s="44"/>
      <c r="Q7" s="45"/>
      <c r="R7" s="44"/>
      <c r="S7" s="45"/>
      <c r="T7" s="44"/>
      <c r="U7" s="45"/>
      <c r="V7" s="44"/>
      <c r="W7" s="45"/>
      <c r="X7" s="44"/>
      <c r="Y7" s="45"/>
      <c r="Z7" s="44"/>
      <c r="AA7" s="45"/>
      <c r="AB7" s="44"/>
      <c r="AC7" s="45"/>
      <c r="AG7" s="1"/>
      <c r="AH7" s="1"/>
      <c r="AI7" s="1"/>
      <c r="AJ7" s="1"/>
      <c r="AK7" s="1"/>
      <c r="AL7" s="1"/>
      <c r="AM7" s="1"/>
      <c r="AN7" s="1"/>
    </row>
    <row r="8" spans="1:40">
      <c r="A8" s="38" t="s">
        <v>83</v>
      </c>
      <c r="B8" s="7">
        <v>1.5</v>
      </c>
      <c r="C8" s="7">
        <v>1.95</v>
      </c>
      <c r="D8" s="7">
        <f t="shared" ref="D8:D11" si="2">2*(B8+C8)</f>
        <v>6.9</v>
      </c>
      <c r="E8" s="58">
        <f t="shared" si="0"/>
        <v>22.080000000000002</v>
      </c>
      <c r="F8" s="44"/>
      <c r="G8" s="45"/>
      <c r="H8" s="44"/>
      <c r="I8" s="45"/>
      <c r="J8" s="44"/>
      <c r="K8" s="45"/>
      <c r="L8" s="44"/>
      <c r="M8" s="45"/>
      <c r="N8" s="44"/>
      <c r="O8" s="45"/>
      <c r="P8" s="44"/>
      <c r="Q8" s="45"/>
      <c r="R8" s="44"/>
      <c r="S8" s="45"/>
      <c r="T8" s="44"/>
      <c r="U8" s="45"/>
      <c r="V8" s="44"/>
      <c r="W8" s="45"/>
      <c r="X8" s="44"/>
      <c r="Y8" s="45"/>
      <c r="Z8" s="44"/>
      <c r="AA8" s="45"/>
      <c r="AB8" s="44"/>
      <c r="AC8" s="45"/>
      <c r="AG8" s="1"/>
      <c r="AH8" s="1"/>
      <c r="AI8" s="1"/>
      <c r="AJ8" s="1"/>
      <c r="AK8" s="1"/>
      <c r="AL8" s="1"/>
      <c r="AM8" s="1"/>
      <c r="AN8" s="1"/>
    </row>
    <row r="9" spans="1:40">
      <c r="A9" s="38" t="s">
        <v>84</v>
      </c>
      <c r="B9" s="7">
        <v>4.4000000000000004</v>
      </c>
      <c r="C9" s="7">
        <v>5.28</v>
      </c>
      <c r="D9" s="7">
        <f t="shared" si="2"/>
        <v>19.36</v>
      </c>
      <c r="E9" s="58">
        <f t="shared" si="0"/>
        <v>47.872</v>
      </c>
      <c r="F9" s="44"/>
      <c r="G9" s="45"/>
      <c r="H9" s="44"/>
      <c r="I9" s="45"/>
      <c r="J9" s="44"/>
      <c r="K9" s="45"/>
      <c r="L9" s="44"/>
      <c r="M9" s="45"/>
      <c r="N9" s="44"/>
      <c r="O9" s="45"/>
      <c r="P9" s="44"/>
      <c r="Q9" s="45"/>
      <c r="R9" s="44"/>
      <c r="S9" s="45"/>
      <c r="T9" s="44"/>
      <c r="U9" s="45"/>
      <c r="V9" s="44"/>
      <c r="W9" s="45"/>
      <c r="X9" s="44"/>
      <c r="Y9" s="45"/>
      <c r="Z9" s="44"/>
      <c r="AA9" s="45"/>
      <c r="AB9" s="59">
        <v>4.4000000000000004</v>
      </c>
      <c r="AC9" s="60">
        <f>A3</f>
        <v>3.2</v>
      </c>
      <c r="AG9" s="1"/>
      <c r="AH9" s="1"/>
      <c r="AI9" s="1"/>
      <c r="AJ9" s="1"/>
      <c r="AK9" s="1"/>
      <c r="AL9" s="1"/>
      <c r="AM9" s="1"/>
      <c r="AN9" s="1"/>
    </row>
    <row r="10" spans="1:40">
      <c r="A10" s="38" t="s">
        <v>223</v>
      </c>
      <c r="B10" s="7">
        <v>4.4000000000000004</v>
      </c>
      <c r="C10" s="7">
        <v>3.85</v>
      </c>
      <c r="D10" s="7">
        <f t="shared" si="2"/>
        <v>16.5</v>
      </c>
      <c r="E10" s="58">
        <f t="shared" si="0"/>
        <v>37.22</v>
      </c>
      <c r="F10" s="59">
        <v>1.5</v>
      </c>
      <c r="G10" s="60">
        <v>1</v>
      </c>
      <c r="H10" s="44"/>
      <c r="I10" s="45"/>
      <c r="J10" s="44"/>
      <c r="K10" s="45"/>
      <c r="L10" s="44"/>
      <c r="M10" s="45"/>
      <c r="N10" s="44"/>
      <c r="O10" s="45"/>
      <c r="P10" s="44"/>
      <c r="Q10" s="45"/>
      <c r="R10" s="44"/>
      <c r="S10" s="45"/>
      <c r="T10" s="44"/>
      <c r="U10" s="45"/>
      <c r="V10" s="44"/>
      <c r="W10" s="45"/>
      <c r="X10" s="44"/>
      <c r="Y10" s="45"/>
      <c r="Z10" s="44"/>
      <c r="AA10" s="45"/>
      <c r="AB10" s="59">
        <v>4.4000000000000004</v>
      </c>
      <c r="AC10" s="60">
        <f>A3</f>
        <v>3.2</v>
      </c>
      <c r="AG10" s="1"/>
      <c r="AH10" s="1"/>
      <c r="AI10" s="1"/>
      <c r="AJ10" s="1"/>
      <c r="AK10" s="1"/>
      <c r="AL10" s="1"/>
      <c r="AM10" s="1"/>
      <c r="AN10" s="1"/>
    </row>
    <row r="11" spans="1:40">
      <c r="A11" s="38" t="s">
        <v>224</v>
      </c>
      <c r="B11" s="7">
        <v>3</v>
      </c>
      <c r="C11" s="7">
        <v>5.37</v>
      </c>
      <c r="D11" s="7">
        <f t="shared" si="2"/>
        <v>16.740000000000002</v>
      </c>
      <c r="E11" s="58">
        <f t="shared" si="0"/>
        <v>48.468000000000011</v>
      </c>
      <c r="F11" s="59">
        <v>1.5</v>
      </c>
      <c r="G11" s="60">
        <v>1</v>
      </c>
      <c r="H11" s="59">
        <v>1.5</v>
      </c>
      <c r="I11" s="60">
        <v>1</v>
      </c>
      <c r="J11" s="44"/>
      <c r="K11" s="45"/>
      <c r="L11" s="44"/>
      <c r="M11" s="45"/>
      <c r="N11" s="59">
        <v>1</v>
      </c>
      <c r="O11" s="60">
        <v>2.1</v>
      </c>
      <c r="P11" s="44"/>
      <c r="Q11" s="45"/>
      <c r="R11" s="44"/>
      <c r="S11" s="45"/>
      <c r="T11" s="44"/>
      <c r="U11" s="45"/>
      <c r="V11" s="44"/>
      <c r="W11" s="45"/>
      <c r="X11" s="44"/>
      <c r="Y11" s="45"/>
      <c r="Z11" s="44"/>
      <c r="AA11" s="45"/>
      <c r="AB11" s="44"/>
      <c r="AC11" s="45"/>
      <c r="AG11" s="1"/>
      <c r="AH11" s="1"/>
      <c r="AI11" s="1"/>
      <c r="AJ11" s="1"/>
      <c r="AK11" s="1"/>
      <c r="AL11" s="1"/>
      <c r="AM11" s="1"/>
      <c r="AN11" s="1"/>
    </row>
    <row r="12" spans="1:40"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G12" s="1"/>
      <c r="AH12" s="1"/>
      <c r="AI12" s="1"/>
      <c r="AJ12" s="1"/>
      <c r="AK12" s="1"/>
      <c r="AL12" s="1"/>
      <c r="AM12" s="1"/>
      <c r="AN12" s="1"/>
    </row>
    <row r="13" spans="1:40">
      <c r="A13" s="38" t="s">
        <v>230</v>
      </c>
      <c r="B13" s="57"/>
      <c r="C13" s="57"/>
      <c r="D13" s="7">
        <v>36.26</v>
      </c>
      <c r="E13" s="58">
        <f>(D13*$A$3)-((F13*G13)+(H13*I13)+(J13*K13)+(L13*M13)+(N13*O13)+(P13*Q13)+(R13*S13)+(T13*U13)+(V13*W13)+(X13*Y13)+(Z13*AA13)+(AB13*AC13))</f>
        <v>113.032</v>
      </c>
      <c r="F13" s="59">
        <v>1.5</v>
      </c>
      <c r="G13" s="60">
        <v>1</v>
      </c>
      <c r="H13" s="59">
        <v>1.5</v>
      </c>
      <c r="I13" s="60">
        <v>1</v>
      </c>
      <c r="J13" s="44"/>
      <c r="K13" s="45"/>
      <c r="L13" s="44"/>
      <c r="M13" s="45"/>
      <c r="N13" s="44"/>
      <c r="O13" s="45"/>
      <c r="P13" s="44"/>
      <c r="Q13" s="45"/>
      <c r="R13" s="44"/>
      <c r="S13" s="45"/>
      <c r="T13" s="44"/>
      <c r="U13" s="45"/>
      <c r="V13" s="44"/>
      <c r="W13" s="45"/>
      <c r="X13" s="44"/>
      <c r="Y13" s="45"/>
      <c r="Z13" s="44"/>
      <c r="AA13" s="45"/>
      <c r="AB13" s="44"/>
      <c r="AC13" s="45"/>
      <c r="AG13" s="1"/>
      <c r="AH13" s="1"/>
      <c r="AI13" s="1"/>
      <c r="AJ13" s="1"/>
      <c r="AK13" s="1"/>
      <c r="AL13" s="1"/>
      <c r="AM13" s="1"/>
      <c r="AN13" s="1"/>
    </row>
    <row r="14" spans="1:40">
      <c r="A14" s="38" t="s">
        <v>231</v>
      </c>
      <c r="B14" s="7">
        <v>4.8</v>
      </c>
      <c r="C14" s="7">
        <v>9.5299999999999994</v>
      </c>
      <c r="D14" s="7">
        <f t="shared" ref="D14:D15" si="3">2*(B14+C14)</f>
        <v>28.659999999999997</v>
      </c>
      <c r="E14" s="58">
        <f>(D14*$A$3)-((F14*G14)+(H14*I14)+(J14*K14)+(L14*M14)+(N14*O14)+(P14*Q14)+(R14*S14)+(T14*U14)+(V14*W14)+(X14*Y14)+(Z14*AA14)+(AB14*AC14))</f>
        <v>90.211999999999989</v>
      </c>
      <c r="F14" s="59">
        <v>1.5</v>
      </c>
      <c r="G14" s="60">
        <v>1</v>
      </c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/>
      <c r="T14" s="44"/>
      <c r="U14" s="45"/>
      <c r="V14" s="44"/>
      <c r="W14" s="45"/>
      <c r="X14" s="44"/>
      <c r="Y14" s="45"/>
      <c r="Z14" s="44"/>
      <c r="AA14" s="45"/>
      <c r="AB14" s="44"/>
      <c r="AC14" s="45"/>
      <c r="AG14" s="1"/>
      <c r="AH14" s="1"/>
      <c r="AI14" s="1"/>
      <c r="AJ14" s="1"/>
      <c r="AK14" s="1"/>
      <c r="AL14" s="1"/>
      <c r="AM14" s="1"/>
      <c r="AN14" s="1"/>
    </row>
    <row r="15" spans="1:40">
      <c r="A15" s="38" t="s">
        <v>232</v>
      </c>
      <c r="B15" s="7">
        <v>3.3</v>
      </c>
      <c r="C15" s="7">
        <v>5.72</v>
      </c>
      <c r="D15" s="7">
        <f t="shared" si="3"/>
        <v>18.04</v>
      </c>
      <c r="E15" s="58">
        <f>(D15*$A$3)-((F15*G15)+(H15*I15)+(J15*K15)+(L15*M15)+(N15*O15)+(P15*Q15)+(R15*S15)+(T15*U15)+(V15*W15)+(X15*Y15)+(Z15*AA15)+(AB15*AC15))</f>
        <v>52.628</v>
      </c>
      <c r="F15" s="59">
        <v>1.5</v>
      </c>
      <c r="G15" s="60">
        <v>1</v>
      </c>
      <c r="H15" s="59">
        <v>1.5</v>
      </c>
      <c r="I15" s="60">
        <v>1</v>
      </c>
      <c r="J15" s="44"/>
      <c r="K15" s="45"/>
      <c r="L15" s="44"/>
      <c r="M15" s="45"/>
      <c r="N15" s="59">
        <v>1</v>
      </c>
      <c r="O15" s="60">
        <v>2.1</v>
      </c>
      <c r="P15" s="44"/>
      <c r="Q15" s="45"/>
      <c r="R15" s="44"/>
      <c r="S15" s="45"/>
      <c r="T15" s="44"/>
      <c r="U15" s="45"/>
      <c r="V15" s="44"/>
      <c r="W15" s="45"/>
      <c r="X15" s="44"/>
      <c r="Y15" s="45"/>
      <c r="Z15" s="44"/>
      <c r="AA15" s="45"/>
      <c r="AB15" s="44"/>
      <c r="AC15" s="45"/>
      <c r="AG15" s="1"/>
      <c r="AH15" s="1"/>
      <c r="AI15" s="1"/>
      <c r="AJ15" s="1"/>
      <c r="AK15" s="1"/>
      <c r="AL15" s="1"/>
      <c r="AM15" s="1"/>
      <c r="AN15" s="1"/>
    </row>
    <row r="16" spans="1:40">
      <c r="A16" s="38" t="s">
        <v>228</v>
      </c>
      <c r="B16" s="9"/>
      <c r="C16" s="9"/>
      <c r="D16" s="7">
        <f>40+10.55+11.55+2+7.1+4.15+14.3+29.57+3.55+1.75+3.7+13.86+14.75</f>
        <v>156.82999999999998</v>
      </c>
      <c r="E16" s="58">
        <f>(D16*2.2)-((F16*G16)+(H16*I16)+(J16*K16)+(L16*M16)+(N16*O16)+(P16*Q16)+(R16*S16)+(T16*U16)+(V16*W16)+(X16*Y16)+(Z16*AA16)+(AB16*AC16))</f>
        <v>345.02600000000001</v>
      </c>
      <c r="F16" s="54"/>
      <c r="G16" s="55"/>
      <c r="H16" s="54"/>
      <c r="I16" s="55"/>
      <c r="J16" s="54"/>
      <c r="K16" s="55"/>
      <c r="L16" s="54"/>
      <c r="M16" s="55"/>
      <c r="N16" s="54"/>
      <c r="O16" s="55"/>
      <c r="P16" s="54"/>
      <c r="Q16" s="55"/>
      <c r="R16" s="54"/>
      <c r="S16" s="55"/>
      <c r="T16" s="54"/>
      <c r="U16" s="55"/>
      <c r="V16" s="54"/>
      <c r="W16" s="55"/>
      <c r="X16" s="54"/>
      <c r="Y16" s="55"/>
      <c r="Z16" s="54"/>
      <c r="AA16" s="55"/>
      <c r="AB16" s="54"/>
      <c r="AC16" s="55"/>
      <c r="AG16" s="1"/>
      <c r="AH16" s="1"/>
      <c r="AI16" s="1"/>
      <c r="AJ16" s="1"/>
      <c r="AK16" s="1"/>
      <c r="AL16" s="1"/>
      <c r="AM16" s="1"/>
      <c r="AN16" s="1"/>
    </row>
    <row r="17" spans="1:40">
      <c r="A17" s="38" t="s">
        <v>229</v>
      </c>
      <c r="B17" s="9"/>
      <c r="C17" s="9"/>
      <c r="D17" s="7">
        <f>3.3+5.37+5.37+4.8+9.33+9.33+4.4+3.3</f>
        <v>45.199999999999996</v>
      </c>
      <c r="E17" s="58">
        <f>(D17*0.8)-((F17*G17)+(H17*I17)+(J17*K17)+(L17*M17)+(N17*O17)+(P17*Q17)+(R17*S17)+(T17*U17)+(V17*W17)+(X17*Y17)+(Z17*AA17)+(AB17*AC17))</f>
        <v>36.159999999999997</v>
      </c>
      <c r="F17" s="54"/>
      <c r="G17" s="55"/>
      <c r="H17" s="54"/>
      <c r="I17" s="55"/>
      <c r="J17" s="54"/>
      <c r="K17" s="55"/>
      <c r="L17" s="54"/>
      <c r="M17" s="55"/>
      <c r="N17" s="54"/>
      <c r="O17" s="55"/>
      <c r="P17" s="54"/>
      <c r="Q17" s="55"/>
      <c r="R17" s="54"/>
      <c r="S17" s="55"/>
      <c r="T17" s="54"/>
      <c r="U17" s="55"/>
      <c r="V17" s="54"/>
      <c r="W17" s="55"/>
      <c r="X17" s="54"/>
      <c r="Y17" s="55"/>
      <c r="Z17" s="54"/>
      <c r="AA17" s="55"/>
      <c r="AB17" s="54"/>
      <c r="AC17" s="55"/>
      <c r="AG17" s="1"/>
      <c r="AH17" s="1"/>
      <c r="AI17" s="1"/>
      <c r="AJ17" s="1"/>
      <c r="AK17" s="1"/>
      <c r="AL17" s="1"/>
      <c r="AM17" s="1"/>
      <c r="AN17" s="1"/>
    </row>
    <row r="18" spans="1:40" hidden="1"/>
    <row r="19" spans="1:40" hidden="1"/>
    <row r="20" spans="1:40" hidden="1"/>
    <row r="21" spans="1:40" hidden="1"/>
    <row r="22" spans="1:40" hidden="1"/>
    <row r="23" spans="1:40" hidden="1"/>
    <row r="24" spans="1:40" hidden="1"/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8" spans="1:3">
      <c r="A68" s="29" t="s">
        <v>58</v>
      </c>
      <c r="B68" s="123">
        <f>SUM(E5:E17)</f>
        <v>955.61</v>
      </c>
      <c r="C68" s="124"/>
    </row>
    <row r="69" spans="1:3" hidden="1">
      <c r="A69" s="5" t="s">
        <v>278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36</vt:i4>
      </vt:variant>
    </vt:vector>
  </HeadingPairs>
  <TitlesOfParts>
    <vt:vector size="36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2018-11-06T04:09:51Z</cp:lastPrinted>
  <dcterms:created xsi:type="dcterms:W3CDTF">2018-03-26T11:25:45Z</dcterms:created>
  <dcterms:modified xsi:type="dcterms:W3CDTF">2018-11-08T02:42:08Z</dcterms:modified>
</cp:coreProperties>
</file>